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budimex-my.sharepoint.com/personal/bp045327_corp_budimex_net/Documents/Pulpit/aktualizacja ład korporacyjny/"/>
    </mc:Choice>
  </mc:AlternateContent>
  <xr:revisionPtr revIDLastSave="120" documentId="8_{574A8637-719B-4BEB-B8D4-26DDCDB44B09}" xr6:coauthVersionLast="47" xr6:coauthVersionMax="47" xr10:uidLastSave="{16B90D65-70E2-4DE6-B98E-7C207DEAB3FF}"/>
  <bookViews>
    <workbookView xWindow="-20655" yWindow="-7485" windowWidth="19560" windowHeight="13260" xr2:uid="{00000000-000D-0000-FFFF-FFFF00000000}"/>
  </bookViews>
  <sheets>
    <sheet name="FY" sheetId="1" r:id="rId1"/>
    <sheet name="1Q" sheetId="19" r:id="rId2"/>
    <sheet name="1H" sheetId="20" r:id="rId3"/>
    <sheet name="3Q" sheetId="6" r:id="rId4"/>
  </sheets>
  <definedNames>
    <definedName name="_xlnm.Print_Area" localSheetId="2">'1H'!$A$1:$AF$48</definedName>
    <definedName name="_xlnm.Print_Area" localSheetId="1">'1Q'!$A$1:$AF$47</definedName>
    <definedName name="_xlnm.Print_Area" localSheetId="3">'3Q'!$A$1:$AF$47</definedName>
    <definedName name="_xlnm.Print_Area" localSheetId="0">FY!$A$1:$AF$51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9" l="1"/>
  <c r="D50" i="6"/>
  <c r="D47" i="6"/>
  <c r="D42" i="6"/>
  <c r="D37" i="6"/>
  <c r="D32" i="6"/>
  <c r="D49" i="6" s="1"/>
  <c r="D22" i="6"/>
  <c r="D18" i="6"/>
  <c r="D14" i="6"/>
  <c r="D10" i="6"/>
  <c r="D50" i="20"/>
  <c r="D47" i="20"/>
  <c r="D42" i="20"/>
  <c r="D37" i="20"/>
  <c r="D32" i="20"/>
  <c r="D49" i="20" s="1"/>
  <c r="D22" i="20"/>
  <c r="D18" i="20"/>
  <c r="D14" i="20"/>
  <c r="D10" i="20"/>
  <c r="D37" i="19"/>
  <c r="D50" i="19"/>
  <c r="D47" i="19"/>
  <c r="D32" i="19"/>
  <c r="D49" i="19" s="1"/>
  <c r="D22" i="19"/>
  <c r="D18" i="19"/>
  <c r="D14" i="19"/>
  <c r="D10" i="19"/>
  <c r="D50" i="1"/>
  <c r="D47" i="1"/>
  <c r="D42" i="1"/>
  <c r="D37" i="1"/>
  <c r="D48" i="1" s="1"/>
  <c r="D32" i="1"/>
  <c r="D49" i="1" s="1"/>
  <c r="D22" i="1"/>
  <c r="D18" i="1"/>
  <c r="D14" i="1"/>
  <c r="D10" i="1"/>
  <c r="F50" i="1"/>
  <c r="F49" i="1"/>
  <c r="F48" i="1"/>
  <c r="F47" i="1"/>
  <c r="F42" i="1"/>
  <c r="F37" i="1"/>
  <c r="F32" i="1"/>
  <c r="F22" i="1"/>
  <c r="F18" i="1"/>
  <c r="F14" i="1"/>
  <c r="F10" i="1"/>
  <c r="F50" i="6"/>
  <c r="F47" i="6"/>
  <c r="F42" i="6"/>
  <c r="F37" i="6"/>
  <c r="F48" i="6" s="1"/>
  <c r="F32" i="6"/>
  <c r="F49" i="6" s="1"/>
  <c r="F22" i="6"/>
  <c r="F18" i="6"/>
  <c r="F14" i="6"/>
  <c r="F10" i="6"/>
  <c r="F50" i="20"/>
  <c r="F47" i="20"/>
  <c r="F42" i="20"/>
  <c r="F37" i="20"/>
  <c r="F48" i="20" s="1"/>
  <c r="F32" i="20"/>
  <c r="F49" i="20" s="1"/>
  <c r="F22" i="20"/>
  <c r="F18" i="20"/>
  <c r="F14" i="20"/>
  <c r="F10" i="20"/>
  <c r="F50" i="19"/>
  <c r="F48" i="19"/>
  <c r="F47" i="19"/>
  <c r="F42" i="19"/>
  <c r="F37" i="19"/>
  <c r="F32" i="19"/>
  <c r="F49" i="19" s="1"/>
  <c r="F22" i="19"/>
  <c r="F18" i="19"/>
  <c r="F14" i="19"/>
  <c r="F10" i="19"/>
  <c r="H42" i="1"/>
  <c r="H37" i="1"/>
  <c r="H32" i="1"/>
  <c r="H22" i="1"/>
  <c r="H14" i="1"/>
  <c r="H18" i="1"/>
  <c r="H10" i="1"/>
  <c r="H50" i="1"/>
  <c r="H47" i="1"/>
  <c r="H50" i="6"/>
  <c r="H47" i="6"/>
  <c r="H42" i="6"/>
  <c r="H37" i="6"/>
  <c r="H48" i="1"/>
  <c r="H49" i="1"/>
  <c r="H32" i="6"/>
  <c r="H49" i="6"/>
  <c r="H45" i="6"/>
  <c r="H28" i="6"/>
  <c r="H22" i="6"/>
  <c r="H18" i="6"/>
  <c r="H14" i="6"/>
  <c r="H10" i="6"/>
  <c r="H50" i="20"/>
  <c r="H47" i="20"/>
  <c r="H45" i="20"/>
  <c r="H42" i="20"/>
  <c r="H37" i="20"/>
  <c r="H48" i="20"/>
  <c r="H32" i="20"/>
  <c r="H49" i="20" s="1"/>
  <c r="H22" i="20"/>
  <c r="H18" i="20"/>
  <c r="H14" i="20"/>
  <c r="H10" i="20"/>
  <c r="H50" i="19"/>
  <c r="H47" i="19"/>
  <c r="H42" i="19"/>
  <c r="H37" i="19"/>
  <c r="J37" i="19"/>
  <c r="J48" i="19"/>
  <c r="K37" i="19"/>
  <c r="H32" i="19"/>
  <c r="H49" i="19"/>
  <c r="H22" i="19"/>
  <c r="H18" i="19"/>
  <c r="H14" i="19"/>
  <c r="H10" i="19"/>
  <c r="J42" i="1"/>
  <c r="J37" i="1"/>
  <c r="J48" i="1"/>
  <c r="J32" i="1"/>
  <c r="J49" i="1" s="1"/>
  <c r="J22" i="1"/>
  <c r="J18" i="1"/>
  <c r="J14" i="1"/>
  <c r="J10" i="1"/>
  <c r="J50" i="1"/>
  <c r="J47" i="1"/>
  <c r="J42" i="6"/>
  <c r="J37" i="6"/>
  <c r="J48" i="6" s="1"/>
  <c r="J32" i="6"/>
  <c r="J49" i="6"/>
  <c r="J22" i="6"/>
  <c r="J18" i="6"/>
  <c r="J14" i="6"/>
  <c r="J10" i="6"/>
  <c r="J50" i="6"/>
  <c r="J47" i="6"/>
  <c r="J45" i="6"/>
  <c r="J28" i="6"/>
  <c r="J42" i="20"/>
  <c r="J50" i="20"/>
  <c r="J47" i="20"/>
  <c r="J37" i="20"/>
  <c r="J48" i="20" s="1"/>
  <c r="J32" i="20"/>
  <c r="J49" i="20" s="1"/>
  <c r="J45" i="20"/>
  <c r="J28" i="20"/>
  <c r="J22" i="20"/>
  <c r="J18" i="20"/>
  <c r="J14" i="20"/>
  <c r="J10" i="20"/>
  <c r="J50" i="19"/>
  <c r="J47" i="19"/>
  <c r="J42" i="19"/>
  <c r="J32" i="19"/>
  <c r="J49" i="19"/>
  <c r="J22" i="19"/>
  <c r="J18" i="19"/>
  <c r="J14" i="19"/>
  <c r="J10" i="19"/>
  <c r="L50" i="1"/>
  <c r="L47" i="1"/>
  <c r="L42" i="1"/>
  <c r="L37" i="1"/>
  <c r="L32" i="1"/>
  <c r="L49" i="1" s="1"/>
  <c r="L22" i="1"/>
  <c r="L18" i="1"/>
  <c r="L14" i="1"/>
  <c r="L10" i="1"/>
  <c r="L22" i="6"/>
  <c r="L18" i="6"/>
  <c r="L14" i="6"/>
  <c r="L32" i="6"/>
  <c r="L48" i="6" s="1"/>
  <c r="L37" i="6"/>
  <c r="L42" i="6"/>
  <c r="L50" i="6"/>
  <c r="L47" i="6"/>
  <c r="L45" i="6"/>
  <c r="N45" i="6"/>
  <c r="N28" i="6"/>
  <c r="L28" i="6"/>
  <c r="L10" i="6"/>
  <c r="L42" i="20"/>
  <c r="L37" i="20"/>
  <c r="L32" i="20"/>
  <c r="L49" i="20" s="1"/>
  <c r="L50" i="20"/>
  <c r="L47" i="20"/>
  <c r="L45" i="20"/>
  <c r="L28" i="20"/>
  <c r="L22" i="20"/>
  <c r="L18" i="20"/>
  <c r="L14" i="20"/>
  <c r="L10" i="20"/>
  <c r="L42" i="19"/>
  <c r="L22" i="19"/>
  <c r="L18" i="19"/>
  <c r="L14" i="19"/>
  <c r="L10" i="19"/>
  <c r="L37" i="19"/>
  <c r="L32" i="19"/>
  <c r="L49" i="19" s="1"/>
  <c r="L50" i="19"/>
  <c r="L47" i="19"/>
  <c r="N50" i="1"/>
  <c r="N47" i="1"/>
  <c r="N42" i="1"/>
  <c r="N37" i="1"/>
  <c r="N32" i="1"/>
  <c r="N48" i="1"/>
  <c r="N22" i="1"/>
  <c r="N18" i="1"/>
  <c r="N14" i="1"/>
  <c r="N10" i="1"/>
  <c r="N37" i="6"/>
  <c r="N48" i="6" s="1"/>
  <c r="N32" i="6"/>
  <c r="N49" i="6"/>
  <c r="N22" i="6"/>
  <c r="N18" i="6"/>
  <c r="N14" i="6"/>
  <c r="N10" i="6"/>
  <c r="N42" i="6"/>
  <c r="N50" i="6"/>
  <c r="N47" i="6"/>
  <c r="N32" i="20"/>
  <c r="N49" i="20" s="1"/>
  <c r="N50" i="20"/>
  <c r="N47" i="20"/>
  <c r="N45" i="20"/>
  <c r="N42" i="20"/>
  <c r="N37" i="20"/>
  <c r="N48" i="20" s="1"/>
  <c r="N28" i="20"/>
  <c r="N22" i="20"/>
  <c r="N18" i="20"/>
  <c r="N14" i="20"/>
  <c r="N10" i="20"/>
  <c r="N35" i="19"/>
  <c r="N42" i="19"/>
  <c r="N37" i="19"/>
  <c r="N32" i="19"/>
  <c r="N49" i="19" s="1"/>
  <c r="N50" i="19"/>
  <c r="N47" i="19"/>
  <c r="N22" i="19"/>
  <c r="N18" i="19"/>
  <c r="N14" i="19"/>
  <c r="N10" i="19"/>
  <c r="P50" i="6"/>
  <c r="P47" i="6"/>
  <c r="P45" i="6"/>
  <c r="P42" i="6"/>
  <c r="P37" i="6"/>
  <c r="P48" i="6" s="1"/>
  <c r="P32" i="6"/>
  <c r="P49" i="6" s="1"/>
  <c r="P28" i="6"/>
  <c r="P22" i="6"/>
  <c r="P18" i="6"/>
  <c r="P14" i="6"/>
  <c r="P10" i="6"/>
  <c r="P50" i="1"/>
  <c r="P47" i="1"/>
  <c r="P42" i="1"/>
  <c r="P37" i="1"/>
  <c r="P32" i="1"/>
  <c r="P48" i="1" s="1"/>
  <c r="P49" i="1"/>
  <c r="P28" i="1"/>
  <c r="P45" i="1"/>
  <c r="P22" i="1"/>
  <c r="P18" i="1"/>
  <c r="P14" i="1"/>
  <c r="P10" i="1"/>
  <c r="P50" i="20"/>
  <c r="P47" i="20"/>
  <c r="P45" i="20"/>
  <c r="P42" i="20"/>
  <c r="P37" i="20"/>
  <c r="P32" i="20"/>
  <c r="P48" i="20" s="1"/>
  <c r="P49" i="20"/>
  <c r="P28" i="20"/>
  <c r="P22" i="20"/>
  <c r="P18" i="20"/>
  <c r="P14" i="20"/>
  <c r="P10" i="20"/>
  <c r="P50" i="19"/>
  <c r="P47" i="19"/>
  <c r="P45" i="19"/>
  <c r="P42" i="19"/>
  <c r="P37" i="19"/>
  <c r="P35" i="19"/>
  <c r="P32" i="19"/>
  <c r="P48" i="19" s="1"/>
  <c r="P49" i="19"/>
  <c r="P28" i="19"/>
  <c r="P22" i="19"/>
  <c r="P18" i="19"/>
  <c r="P14" i="19"/>
  <c r="P10" i="19"/>
  <c r="R50" i="1"/>
  <c r="R47" i="1"/>
  <c r="R42" i="1"/>
  <c r="R37" i="1"/>
  <c r="R32" i="1"/>
  <c r="R49" i="1"/>
  <c r="R28" i="1"/>
  <c r="R45" i="1"/>
  <c r="R22" i="1"/>
  <c r="R18" i="1"/>
  <c r="R14" i="1"/>
  <c r="R10" i="1"/>
  <c r="R50" i="6"/>
  <c r="R47" i="6"/>
  <c r="R45" i="6"/>
  <c r="R42" i="6"/>
  <c r="R37" i="6"/>
  <c r="R48" i="6" s="1"/>
  <c r="R32" i="6"/>
  <c r="R49" i="6"/>
  <c r="R28" i="6"/>
  <c r="R22" i="6"/>
  <c r="R18" i="6"/>
  <c r="R14" i="6"/>
  <c r="R10" i="6"/>
  <c r="R50" i="20"/>
  <c r="R47" i="20"/>
  <c r="R45" i="20"/>
  <c r="R42" i="20"/>
  <c r="R37" i="20"/>
  <c r="R48" i="20" s="1"/>
  <c r="R32" i="20"/>
  <c r="R49" i="20" s="1"/>
  <c r="R28" i="20"/>
  <c r="R22" i="20"/>
  <c r="R18" i="20"/>
  <c r="R14" i="20"/>
  <c r="R10" i="20"/>
  <c r="R50" i="19"/>
  <c r="R47" i="19"/>
  <c r="R45" i="19"/>
  <c r="R42" i="19"/>
  <c r="R37" i="19"/>
  <c r="R48" i="19" s="1"/>
  <c r="R35" i="19"/>
  <c r="R32" i="19"/>
  <c r="R49" i="19"/>
  <c r="R28" i="19"/>
  <c r="R22" i="19"/>
  <c r="R18" i="19"/>
  <c r="R14" i="19"/>
  <c r="R10" i="19"/>
  <c r="T50" i="1"/>
  <c r="T47" i="1"/>
  <c r="T42" i="1"/>
  <c r="T37" i="1"/>
  <c r="T32" i="1"/>
  <c r="T49" i="1"/>
  <c r="T28" i="1"/>
  <c r="T45" i="1" s="1"/>
  <c r="T22" i="1"/>
  <c r="T18" i="1"/>
  <c r="T14" i="1"/>
  <c r="T10" i="1"/>
  <c r="AF28" i="1"/>
  <c r="AF45" i="1"/>
  <c r="AD28" i="1"/>
  <c r="AD45" i="1" s="1"/>
  <c r="AB28" i="1"/>
  <c r="AB45" i="1" s="1"/>
  <c r="Z28" i="1"/>
  <c r="Z45" i="1"/>
  <c r="AF45" i="19"/>
  <c r="AD45" i="19"/>
  <c r="AB45" i="19"/>
  <c r="Z45" i="19"/>
  <c r="X45" i="19"/>
  <c r="V45" i="19"/>
  <c r="T45" i="19"/>
  <c r="AF45" i="20"/>
  <c r="AD45" i="20"/>
  <c r="AB45" i="20"/>
  <c r="Z45" i="20"/>
  <c r="X45" i="20"/>
  <c r="V45" i="20"/>
  <c r="T45" i="20"/>
  <c r="AF28" i="19"/>
  <c r="AD28" i="19"/>
  <c r="AB28" i="19"/>
  <c r="Z28" i="19"/>
  <c r="X28" i="19"/>
  <c r="V28" i="19"/>
  <c r="T28" i="19"/>
  <c r="AF28" i="20"/>
  <c r="AD28" i="20"/>
  <c r="AB28" i="20"/>
  <c r="Z28" i="20"/>
  <c r="X28" i="20"/>
  <c r="V28" i="20"/>
  <c r="T28" i="20"/>
  <c r="T50" i="6"/>
  <c r="T47" i="6"/>
  <c r="T45" i="6"/>
  <c r="T42" i="6"/>
  <c r="T37" i="6"/>
  <c r="T32" i="6"/>
  <c r="T48" i="6"/>
  <c r="T28" i="6"/>
  <c r="T22" i="6"/>
  <c r="T18" i="6"/>
  <c r="T14" i="6"/>
  <c r="T10" i="6"/>
  <c r="T50" i="20"/>
  <c r="T47" i="20"/>
  <c r="T42" i="20"/>
  <c r="T37" i="20"/>
  <c r="T22" i="20"/>
  <c r="T18" i="20"/>
  <c r="T14" i="20"/>
  <c r="T10" i="20"/>
  <c r="T32" i="20"/>
  <c r="T49" i="20" s="1"/>
  <c r="T50" i="19"/>
  <c r="T47" i="19"/>
  <c r="T42" i="19"/>
  <c r="T37" i="19"/>
  <c r="T35" i="19"/>
  <c r="T32" i="19"/>
  <c r="T48" i="19" s="1"/>
  <c r="T49" i="19"/>
  <c r="T22" i="19"/>
  <c r="T18" i="19"/>
  <c r="T14" i="19"/>
  <c r="T10" i="19"/>
  <c r="V37" i="1"/>
  <c r="V50" i="1"/>
  <c r="V47" i="1"/>
  <c r="V42" i="1"/>
  <c r="V32" i="1"/>
  <c r="V48" i="1" s="1"/>
  <c r="V49" i="1"/>
  <c r="V28" i="1"/>
  <c r="V45" i="1"/>
  <c r="V22" i="1"/>
  <c r="V18" i="1"/>
  <c r="V14" i="1"/>
  <c r="V10" i="1"/>
  <c r="V37" i="6"/>
  <c r="V48" i="6"/>
  <c r="V50" i="6"/>
  <c r="V47" i="6"/>
  <c r="V45" i="6"/>
  <c r="V42" i="6"/>
  <c r="V32" i="6"/>
  <c r="V49" i="6" s="1"/>
  <c r="V28" i="6"/>
  <c r="V22" i="6"/>
  <c r="V18" i="6"/>
  <c r="V14" i="6"/>
  <c r="V10" i="6"/>
  <c r="V50" i="20"/>
  <c r="V47" i="20"/>
  <c r="V42" i="20"/>
  <c r="V37" i="20"/>
  <c r="V48" i="20" s="1"/>
  <c r="X37" i="20"/>
  <c r="V32" i="20"/>
  <c r="V49" i="20"/>
  <c r="V22" i="20"/>
  <c r="V18" i="20"/>
  <c r="V14" i="20"/>
  <c r="V10" i="20"/>
  <c r="AF47" i="1"/>
  <c r="AD47" i="1"/>
  <c r="AB47" i="1"/>
  <c r="Z47" i="1"/>
  <c r="X47" i="1"/>
  <c r="AF47" i="6"/>
  <c r="AD47" i="6"/>
  <c r="AB47" i="6"/>
  <c r="Z47" i="6"/>
  <c r="X47" i="6"/>
  <c r="AF47" i="19"/>
  <c r="AD47" i="19"/>
  <c r="AB47" i="19"/>
  <c r="Z47" i="19"/>
  <c r="V47" i="19"/>
  <c r="AF47" i="20"/>
  <c r="AD47" i="20"/>
  <c r="AF45" i="6"/>
  <c r="AD45" i="6"/>
  <c r="Z45" i="6"/>
  <c r="AB45" i="6"/>
  <c r="X45" i="6"/>
  <c r="AF28" i="6"/>
  <c r="AD28" i="6"/>
  <c r="AB28" i="6"/>
  <c r="Z28" i="6"/>
  <c r="X28" i="6"/>
  <c r="X28" i="1"/>
  <c r="X45" i="1" s="1"/>
  <c r="V42" i="19"/>
  <c r="V37" i="19"/>
  <c r="V48" i="19"/>
  <c r="V35" i="19"/>
  <c r="V50" i="19"/>
  <c r="V32" i="19"/>
  <c r="V49" i="19"/>
  <c r="V18" i="19"/>
  <c r="V14" i="19"/>
  <c r="V10" i="19"/>
  <c r="X42" i="1"/>
  <c r="X32" i="1"/>
  <c r="X48" i="1"/>
  <c r="V22" i="19"/>
  <c r="X50" i="1"/>
  <c r="X22" i="1"/>
  <c r="X18" i="1"/>
  <c r="X14" i="1"/>
  <c r="X10" i="1"/>
  <c r="X50" i="6"/>
  <c r="X42" i="6"/>
  <c r="X32" i="6"/>
  <c r="X48" i="6"/>
  <c r="X49" i="6"/>
  <c r="X22" i="6"/>
  <c r="X18" i="6"/>
  <c r="X14" i="6"/>
  <c r="X10" i="6"/>
  <c r="X32" i="20"/>
  <c r="X49" i="20"/>
  <c r="X47" i="20"/>
  <c r="X42" i="20"/>
  <c r="X50" i="20"/>
  <c r="X22" i="20"/>
  <c r="X18" i="20"/>
  <c r="X14" i="20"/>
  <c r="X10" i="20"/>
  <c r="X42" i="19"/>
  <c r="Z42" i="19"/>
  <c r="X38" i="19"/>
  <c r="X37" i="19" s="1"/>
  <c r="X34" i="19"/>
  <c r="X50" i="19"/>
  <c r="X35" i="19"/>
  <c r="X31" i="19"/>
  <c r="X30" i="19"/>
  <c r="X47" i="19" s="1"/>
  <c r="X29" i="19"/>
  <c r="X22" i="19"/>
  <c r="X17" i="19"/>
  <c r="X18" i="19" s="1"/>
  <c r="X13" i="19"/>
  <c r="X14" i="19" s="1"/>
  <c r="X10" i="19"/>
  <c r="Z50" i="1"/>
  <c r="Z49" i="1"/>
  <c r="Z48" i="1"/>
  <c r="Z22" i="1"/>
  <c r="Z18" i="1"/>
  <c r="Z14" i="1"/>
  <c r="Z10" i="1"/>
  <c r="Z50" i="6"/>
  <c r="Z42" i="6"/>
  <c r="Z32" i="6"/>
  <c r="Z48" i="6"/>
  <c r="Z22" i="6"/>
  <c r="Z18" i="6"/>
  <c r="Z14" i="6"/>
  <c r="Z10" i="6"/>
  <c r="Z47" i="20"/>
  <c r="AB47" i="20"/>
  <c r="Z42" i="20"/>
  <c r="Z34" i="20"/>
  <c r="Z50" i="20"/>
  <c r="Z32" i="20"/>
  <c r="Z49" i="20" s="1"/>
  <c r="Z48" i="20"/>
  <c r="Z22" i="20"/>
  <c r="Z18" i="20"/>
  <c r="Z14" i="20"/>
  <c r="Z10" i="20"/>
  <c r="Z37" i="19"/>
  <c r="Z48" i="19"/>
  <c r="Z22" i="19"/>
  <c r="Z10" i="19"/>
  <c r="Z17" i="19"/>
  <c r="Z18" i="19" s="1"/>
  <c r="Z13" i="19"/>
  <c r="Z14" i="19"/>
  <c r="Z50" i="19"/>
  <c r="Z49" i="19"/>
  <c r="AB50" i="1"/>
  <c r="AB49" i="1"/>
  <c r="AD48" i="1"/>
  <c r="AB48" i="1"/>
  <c r="AB22" i="1"/>
  <c r="AB18" i="1"/>
  <c r="AB14" i="1"/>
  <c r="AB10" i="1"/>
  <c r="AB32" i="6"/>
  <c r="AB48" i="6"/>
  <c r="AB50" i="6"/>
  <c r="AB22" i="6"/>
  <c r="AB18" i="6"/>
  <c r="AB14" i="6"/>
  <c r="AB10" i="6"/>
  <c r="AB50" i="20"/>
  <c r="AB49" i="20"/>
  <c r="AB42" i="20"/>
  <c r="AB37" i="20"/>
  <c r="AB48" i="20" s="1"/>
  <c r="AB35" i="20"/>
  <c r="AB10" i="20"/>
  <c r="AD10" i="20"/>
  <c r="AF10" i="20"/>
  <c r="AD14" i="20"/>
  <c r="AF14" i="20"/>
  <c r="AD18" i="20"/>
  <c r="AF18" i="20"/>
  <c r="AD22" i="20"/>
  <c r="AF22" i="20"/>
  <c r="AD48" i="20"/>
  <c r="AF48" i="20"/>
  <c r="AD49" i="20"/>
  <c r="AF49" i="20"/>
  <c r="AD50" i="20"/>
  <c r="AF50" i="20"/>
  <c r="AB10" i="19"/>
  <c r="AD10" i="19"/>
  <c r="AF10" i="19"/>
  <c r="AB14" i="19"/>
  <c r="AD14" i="19"/>
  <c r="AF14" i="19"/>
  <c r="AB18" i="19"/>
  <c r="AD18" i="19"/>
  <c r="AF18" i="19"/>
  <c r="AB22" i="19"/>
  <c r="AD22" i="19"/>
  <c r="AF22" i="19"/>
  <c r="AB48" i="19"/>
  <c r="AD48" i="19"/>
  <c r="AF48" i="19"/>
  <c r="AB49" i="19"/>
  <c r="AD49" i="19"/>
  <c r="AF49" i="19"/>
  <c r="AB50" i="19"/>
  <c r="AD50" i="19"/>
  <c r="AF50" i="19"/>
  <c r="AD50" i="6"/>
  <c r="AF50" i="6"/>
  <c r="AF22" i="6"/>
  <c r="AD22" i="6"/>
  <c r="AF18" i="6"/>
  <c r="AD18" i="6"/>
  <c r="AD14" i="6"/>
  <c r="AF14" i="6"/>
  <c r="AF10" i="6"/>
  <c r="AD10" i="6"/>
  <c r="AF50" i="1"/>
  <c r="AD50" i="1"/>
  <c r="AD49" i="1"/>
  <c r="AF22" i="1"/>
  <c r="AD22" i="1"/>
  <c r="AF18" i="1"/>
  <c r="AD18" i="1"/>
  <c r="AD14" i="1"/>
  <c r="AF14" i="1"/>
  <c r="AF10" i="1"/>
  <c r="AD10" i="1"/>
  <c r="AF49" i="6"/>
  <c r="AF48" i="6"/>
  <c r="AD49" i="6"/>
  <c r="AD48" i="6"/>
  <c r="AF49" i="1"/>
  <c r="AF48" i="1"/>
  <c r="T48" i="1"/>
  <c r="R48" i="1"/>
  <c r="X49" i="1"/>
  <c r="L49" i="6"/>
  <c r="L48" i="20"/>
  <c r="T49" i="6"/>
  <c r="H48" i="6"/>
  <c r="AB49" i="6"/>
  <c r="Z49" i="6"/>
  <c r="X48" i="20"/>
  <c r="T48" i="20"/>
  <c r="N48" i="19"/>
  <c r="H48" i="19"/>
  <c r="L48" i="19"/>
  <c r="L48" i="1"/>
  <c r="N49" i="1"/>
  <c r="D48" i="6" l="1"/>
  <c r="D48" i="20"/>
  <c r="D48" i="19"/>
  <c r="X32" i="19"/>
  <c r="X49" i="19" s="1"/>
  <c r="X48" i="19" l="1"/>
</calcChain>
</file>

<file path=xl/sharedStrings.xml><?xml version="1.0" encoding="utf-8"?>
<sst xmlns="http://schemas.openxmlformats.org/spreadsheetml/2006/main" count="144" uniqueCount="34">
  <si>
    <t>Budimex Group</t>
  </si>
  <si>
    <t>Profit and loss account</t>
  </si>
  <si>
    <t>Chosen financial data in ths. PLN</t>
  </si>
  <si>
    <t>Net sales of finished goods, services, goods for resale and raw materials</t>
  </si>
  <si>
    <t>Gross profit on sales</t>
  </si>
  <si>
    <t>Profitability</t>
  </si>
  <si>
    <t>Operating profit</t>
  </si>
  <si>
    <t>Gross profit on ordinary activities</t>
  </si>
  <si>
    <t>Net profit of the period attributed to the shareholders of the Company</t>
  </si>
  <si>
    <t>Investment expenditures</t>
  </si>
  <si>
    <t>Balance Sheet</t>
  </si>
  <si>
    <t>Non-current assets</t>
  </si>
  <si>
    <t>Current assets</t>
  </si>
  <si>
    <t>Cash and cash equivalents</t>
  </si>
  <si>
    <t>Total assets</t>
  </si>
  <si>
    <t>Total shareholder's equity</t>
  </si>
  <si>
    <t>Share capital</t>
  </si>
  <si>
    <t>Liabilities</t>
  </si>
  <si>
    <t>Non-current liabilities</t>
  </si>
  <si>
    <t>Current liabilities</t>
  </si>
  <si>
    <t>Number of shares</t>
  </si>
  <si>
    <t>Net profit per share</t>
  </si>
  <si>
    <t>Recommended or paid dividend</t>
  </si>
  <si>
    <t>Financial ratios</t>
  </si>
  <si>
    <t>Opis</t>
  </si>
  <si>
    <t>Current ratio</t>
  </si>
  <si>
    <t>aktywa bieżące/zobowiązania bieżące</t>
  </si>
  <si>
    <t>Debt ratio</t>
  </si>
  <si>
    <t>zobowiązania ogółem/aktywa ogółem</t>
  </si>
  <si>
    <t>Return on assets (ROA)</t>
  </si>
  <si>
    <t>zysk netto/aktywa ogółem</t>
  </si>
  <si>
    <t>Return on equity (ROE)</t>
  </si>
  <si>
    <t>zysk netto/kapitał własny</t>
  </si>
  <si>
    <t>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</si>
</sst>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 CE"/>
      <charset val="238"/>
    </font>
    <font>
      <sz val="10"/>
      <name val="Arial CE"/>
      <charset val="238"/>
    </font>
    <font>
      <b/>
      <sz val="12"/>
      <color indexed="23"/>
      <name val="Arial"/>
      <family val="2"/>
      <charset val="238"/>
    </font>
    <font>
      <sz val="12"/>
      <color indexed="23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color indexed="23"/>
      <name val="Arial CE"/>
      <charset val="238"/>
    </font>
    <font>
      <b/>
      <sz val="12"/>
      <color indexed="23"/>
      <name val="Arial CE"/>
      <charset val="238"/>
    </font>
    <font>
      <sz val="12"/>
      <color indexed="54"/>
      <name val="Arial"/>
      <family val="2"/>
      <charset val="238"/>
    </font>
    <font>
      <b/>
      <sz val="12"/>
      <color indexed="54"/>
      <name val="Arial"/>
      <family val="2"/>
      <charset val="238"/>
    </font>
    <font>
      <sz val="12"/>
      <color indexed="54"/>
      <name val="Arial CE"/>
      <family val="2"/>
      <charset val="238"/>
    </font>
    <font>
      <b/>
      <sz val="12"/>
      <color indexed="54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42"/>
      </patternFill>
    </fill>
    <fill>
      <patternFill patternType="solid">
        <fgColor indexed="31"/>
        <bgColor indexed="4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2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3" fontId="3" fillId="0" borderId="0" xfId="0" applyNumberFormat="1" applyFont="1"/>
    <xf numFmtId="164" fontId="3" fillId="0" borderId="0" xfId="1" applyNumberFormat="1" applyFont="1" applyBorder="1"/>
    <xf numFmtId="3" fontId="4" fillId="0" borderId="0" xfId="0" applyNumberFormat="1" applyFont="1"/>
    <xf numFmtId="3" fontId="2" fillId="2" borderId="0" xfId="0" applyNumberFormat="1" applyFont="1" applyFill="1"/>
    <xf numFmtId="3" fontId="2" fillId="0" borderId="0" xfId="0" applyNumberFormat="1" applyFont="1"/>
    <xf numFmtId="3" fontId="3" fillId="0" borderId="1" xfId="0" applyNumberFormat="1" applyFont="1" applyBorder="1"/>
    <xf numFmtId="3" fontId="3" fillId="2" borderId="0" xfId="0" applyNumberFormat="1" applyFont="1" applyFill="1"/>
    <xf numFmtId="3" fontId="2" fillId="3" borderId="0" xfId="0" applyNumberFormat="1" applyFont="1" applyFill="1" applyAlignment="1">
      <alignment horizontal="left"/>
    </xf>
    <xf numFmtId="3" fontId="5" fillId="0" borderId="0" xfId="0" applyNumberFormat="1" applyFont="1"/>
    <xf numFmtId="3" fontId="2" fillId="0" borderId="0" xfId="0" applyNumberFormat="1" applyFont="1" applyAlignment="1">
      <alignment wrapText="1"/>
    </xf>
    <xf numFmtId="3" fontId="5" fillId="2" borderId="0" xfId="0" applyNumberFormat="1" applyFont="1" applyFill="1"/>
    <xf numFmtId="3" fontId="3" fillId="0" borderId="0" xfId="0" applyNumberFormat="1" applyFont="1" applyAlignment="1">
      <alignment horizontal="center"/>
    </xf>
    <xf numFmtId="164" fontId="4" fillId="0" borderId="0" xfId="0" applyNumberFormat="1" applyFont="1"/>
    <xf numFmtId="3" fontId="3" fillId="0" borderId="0" xfId="0" applyNumberFormat="1" applyFont="1" applyAlignment="1">
      <alignment wrapText="1"/>
    </xf>
    <xf numFmtId="164" fontId="3" fillId="0" borderId="0" xfId="1" applyNumberFormat="1" applyFont="1" applyFill="1" applyBorder="1"/>
    <xf numFmtId="164" fontId="3" fillId="4" borderId="0" xfId="1" applyNumberFormat="1" applyFont="1" applyFill="1" applyBorder="1"/>
    <xf numFmtId="3" fontId="3" fillId="4" borderId="0" xfId="0" applyNumberFormat="1" applyFont="1" applyFill="1" applyAlignment="1">
      <alignment wrapText="1"/>
    </xf>
    <xf numFmtId="3" fontId="2" fillId="2" borderId="0" xfId="0" applyNumberFormat="1" applyFont="1" applyFill="1" applyAlignment="1">
      <alignment horizontal="left"/>
    </xf>
    <xf numFmtId="3" fontId="2" fillId="2" borderId="0" xfId="0" applyNumberFormat="1" applyFont="1" applyFill="1" applyAlignment="1">
      <alignment horizontal="left" wrapText="1"/>
    </xf>
    <xf numFmtId="0" fontId="6" fillId="0" borderId="0" xfId="0" applyFont="1"/>
    <xf numFmtId="0" fontId="6" fillId="5" borderId="0" xfId="0" applyFont="1" applyFill="1"/>
    <xf numFmtId="0" fontId="7" fillId="0" borderId="0" xfId="0" applyFont="1"/>
    <xf numFmtId="3" fontId="2" fillId="0" borderId="0" xfId="0" applyNumberFormat="1" applyFont="1" applyAlignment="1">
      <alignment horizontal="center"/>
    </xf>
    <xf numFmtId="0" fontId="7" fillId="6" borderId="0" xfId="0" applyFont="1" applyFill="1" applyAlignment="1">
      <alignment horizontal="left"/>
    </xf>
    <xf numFmtId="0" fontId="7" fillId="0" borderId="0" xfId="0" applyFont="1" applyAlignment="1">
      <alignment wrapText="1"/>
    </xf>
    <xf numFmtId="3" fontId="6" fillId="0" borderId="0" xfId="0" applyNumberFormat="1" applyFont="1"/>
    <xf numFmtId="3" fontId="7" fillId="0" borderId="0" xfId="0" applyNumberFormat="1" applyFont="1"/>
    <xf numFmtId="4" fontId="6" fillId="0" borderId="0" xfId="0" applyNumberFormat="1" applyFont="1"/>
    <xf numFmtId="0" fontId="7" fillId="6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1" applyNumberFormat="1" applyFont="1" applyBorder="1"/>
    <xf numFmtId="4" fontId="7" fillId="0" borderId="0" xfId="0" applyNumberFormat="1" applyFont="1"/>
    <xf numFmtId="3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1" xfId="0" applyNumberFormat="1" applyFont="1" applyBorder="1"/>
    <xf numFmtId="4" fontId="7" fillId="0" borderId="0" xfId="0" applyNumberFormat="1" applyFont="1" applyAlignment="1">
      <alignment horizontal="right"/>
    </xf>
    <xf numFmtId="0" fontId="7" fillId="5" borderId="0" xfId="0" applyFont="1" applyFill="1"/>
    <xf numFmtId="3" fontId="3" fillId="0" borderId="0" xfId="0" quotePrefix="1" applyNumberFormat="1" applyFont="1" applyAlignment="1">
      <alignment horizontal="right"/>
    </xf>
    <xf numFmtId="0" fontId="6" fillId="2" borderId="0" xfId="0" applyFont="1" applyFill="1"/>
    <xf numFmtId="0" fontId="6" fillId="10" borderId="0" xfId="0" applyFont="1" applyFill="1"/>
    <xf numFmtId="3" fontId="2" fillId="10" borderId="0" xfId="0" applyNumberFormat="1" applyFont="1" applyFill="1" applyAlignment="1">
      <alignment horizontal="center"/>
    </xf>
    <xf numFmtId="3" fontId="6" fillId="10" borderId="0" xfId="0" applyNumberFormat="1" applyFont="1" applyFill="1"/>
    <xf numFmtId="3" fontId="6" fillId="10" borderId="1" xfId="0" applyNumberFormat="1" applyFont="1" applyFill="1" applyBorder="1"/>
    <xf numFmtId="3" fontId="3" fillId="10" borderId="0" xfId="0" applyNumberFormat="1" applyFont="1" applyFill="1"/>
    <xf numFmtId="164" fontId="3" fillId="10" borderId="0" xfId="1" applyNumberFormat="1" applyFont="1" applyFill="1" applyBorder="1"/>
    <xf numFmtId="3" fontId="3" fillId="10" borderId="1" xfId="0" applyNumberFormat="1" applyFont="1" applyFill="1" applyBorder="1"/>
    <xf numFmtId="3" fontId="3" fillId="10" borderId="0" xfId="0" applyNumberFormat="1" applyFont="1" applyFill="1" applyAlignment="1">
      <alignment horizontal="right"/>
    </xf>
    <xf numFmtId="3" fontId="7" fillId="10" borderId="0" xfId="0" applyNumberFormat="1" applyFont="1" applyFill="1"/>
    <xf numFmtId="4" fontId="7" fillId="10" borderId="0" xfId="0" applyNumberFormat="1" applyFont="1" applyFill="1"/>
    <xf numFmtId="0" fontId="7" fillId="10" borderId="0" xfId="0" applyFont="1" applyFill="1"/>
    <xf numFmtId="164" fontId="6" fillId="10" borderId="0" xfId="1" applyNumberFormat="1" applyFont="1" applyFill="1" applyBorder="1"/>
    <xf numFmtId="0" fontId="2" fillId="3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3" borderId="0" xfId="0" quotePrefix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6" borderId="0" xfId="0" quotePrefix="1" applyFont="1" applyFill="1" applyAlignment="1">
      <alignment horizontal="center"/>
    </xf>
    <xf numFmtId="3" fontId="8" fillId="7" borderId="0" xfId="0" applyNumberFormat="1" applyFont="1" applyFill="1"/>
    <xf numFmtId="3" fontId="8" fillId="0" borderId="0" xfId="0" applyNumberFormat="1" applyFont="1"/>
    <xf numFmtId="3" fontId="8" fillId="8" borderId="0" xfId="0" applyNumberFormat="1" applyFont="1" applyFill="1"/>
    <xf numFmtId="1" fontId="9" fillId="0" borderId="0" xfId="0" applyNumberFormat="1" applyFont="1" applyAlignment="1">
      <alignment horizontal="center"/>
    </xf>
    <xf numFmtId="0" fontId="10" fillId="0" borderId="0" xfId="0" applyFont="1"/>
    <xf numFmtId="3" fontId="10" fillId="0" borderId="0" xfId="0" applyNumberFormat="1" applyFont="1"/>
    <xf numFmtId="3" fontId="8" fillId="0" borderId="1" xfId="0" applyNumberFormat="1" applyFont="1" applyBorder="1"/>
    <xf numFmtId="164" fontId="8" fillId="9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 applyProtection="1"/>
    <xf numFmtId="0" fontId="11" fillId="0" borderId="0" xfId="0" applyFont="1"/>
    <xf numFmtId="3" fontId="5" fillId="8" borderId="0" xfId="0" applyNumberFormat="1" applyFont="1" applyFill="1"/>
    <xf numFmtId="3" fontId="9" fillId="8" borderId="0" xfId="0" applyNumberFormat="1" applyFont="1" applyFill="1"/>
    <xf numFmtId="3" fontId="8" fillId="0" borderId="0" xfId="0" applyNumberFormat="1" applyFont="1" applyAlignment="1">
      <alignment horizontal="right"/>
    </xf>
    <xf numFmtId="3" fontId="11" fillId="0" borderId="0" xfId="0" applyNumberFormat="1" applyFont="1"/>
    <xf numFmtId="4" fontId="11" fillId="0" borderId="0" xfId="0" applyNumberFormat="1" applyFont="1"/>
    <xf numFmtId="3" fontId="4" fillId="7" borderId="0" xfId="0" applyNumberFormat="1" applyFont="1" applyFill="1"/>
    <xf numFmtId="1" fontId="5" fillId="0" borderId="0" xfId="0" applyNumberFormat="1" applyFont="1" applyAlignment="1">
      <alignment horizontal="center"/>
    </xf>
    <xf numFmtId="164" fontId="4" fillId="0" borderId="0" xfId="1" applyNumberFormat="1" applyFont="1" applyFill="1" applyBorder="1" applyAlignment="1" applyProtection="1"/>
    <xf numFmtId="4" fontId="5" fillId="0" borderId="0" xfId="0" applyNumberFormat="1" applyFont="1"/>
    <xf numFmtId="3" fontId="5" fillId="0" borderId="0" xfId="0" applyNumberFormat="1" applyFont="1" applyAlignment="1">
      <alignment horizontal="center"/>
    </xf>
    <xf numFmtId="3" fontId="10" fillId="0" borderId="1" xfId="0" applyNumberFormat="1" applyFont="1" applyBorder="1"/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6" fillId="0" borderId="0" xfId="0" applyNumberFormat="1" applyFont="1" applyAlignment="1">
      <alignment wrapText="1"/>
    </xf>
    <xf numFmtId="0" fontId="6" fillId="2" borderId="0" xfId="0" applyFont="1" applyFill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CC"/>
      <rgbColor rgb="00008000"/>
      <rgbColor rgb="00000080"/>
      <rgbColor rgb="00808000"/>
      <rgbColor rgb="00800080"/>
      <rgbColor rgb="00008080"/>
      <rgbColor rgb="00C0C0C0"/>
      <rgbColor rgb="005F5F5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DDDDDD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CC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DDDDDD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  <pageSetUpPr fitToPage="1"/>
  </sheetPr>
  <dimension ref="A1:AJ53"/>
  <sheetViews>
    <sheetView showGridLines="0" tabSelected="1" topLeftCell="A25" zoomScale="85" zoomScaleNormal="85" workbookViewId="0">
      <pane xSplit="2" topLeftCell="C1" activePane="topRight" state="frozenSplit"/>
      <selection activeCell="B53" sqref="B53"/>
      <selection pane="topRight" activeCell="D44" sqref="D44"/>
    </sheetView>
  </sheetViews>
  <sheetFormatPr defaultColWidth="9.109375" defaultRowHeight="15" outlineLevelCol="1" x14ac:dyDescent="0.25"/>
  <cols>
    <col min="1" max="1" width="37" style="20" hidden="1" customWidth="1" outlineLevel="1"/>
    <col min="2" max="2" width="58.44140625" style="20" customWidth="1" collapsed="1"/>
    <col min="3" max="3" width="1.109375" style="20" customWidth="1"/>
    <col min="4" max="4" width="13.88671875" style="20" customWidth="1"/>
    <col min="5" max="5" width="1.109375" style="20" customWidth="1"/>
    <col min="6" max="6" width="13.88671875" style="20" customWidth="1"/>
    <col min="7" max="7" width="1.109375" style="20" customWidth="1"/>
    <col min="8" max="8" width="13.88671875" style="20" customWidth="1"/>
    <col min="9" max="9" width="1.109375" style="20" customWidth="1"/>
    <col min="10" max="10" width="13.88671875" style="20" customWidth="1"/>
    <col min="11" max="11" width="1.109375" style="20" customWidth="1"/>
    <col min="12" max="12" width="13.88671875" style="20" customWidth="1"/>
    <col min="13" max="13" width="1.109375" style="20" customWidth="1"/>
    <col min="14" max="14" width="13.88671875" style="20" customWidth="1"/>
    <col min="15" max="15" width="1.109375" style="20" customWidth="1"/>
    <col min="16" max="16" width="13.88671875" style="20" bestFit="1" customWidth="1"/>
    <col min="17" max="17" width="1.109375" style="20" customWidth="1"/>
    <col min="18" max="18" width="13.88671875" style="20" bestFit="1" customWidth="1"/>
    <col min="19" max="19" width="1.109375" style="20" customWidth="1"/>
    <col min="20" max="20" width="13.88671875" style="20" bestFit="1" customWidth="1"/>
    <col min="21" max="21" width="1.109375" style="20" customWidth="1"/>
    <col min="22" max="22" width="13.88671875" style="20" bestFit="1" customWidth="1"/>
    <col min="23" max="23" width="1.109375" style="20" customWidth="1"/>
    <col min="24" max="24" width="13.88671875" style="20" bestFit="1" customWidth="1"/>
    <col min="25" max="25" width="1.109375" style="20" customWidth="1"/>
    <col min="26" max="26" width="13.88671875" style="20" bestFit="1" customWidth="1"/>
    <col min="27" max="27" width="1.109375" style="20" customWidth="1"/>
    <col min="28" max="28" width="13.88671875" style="20" bestFit="1" customWidth="1"/>
    <col min="29" max="29" width="1.109375" style="20" customWidth="1"/>
    <col min="30" max="30" width="13.88671875" style="20" bestFit="1" customWidth="1"/>
    <col min="31" max="31" width="1" style="20" customWidth="1"/>
    <col min="32" max="32" width="13.6640625" style="20" customWidth="1"/>
    <col min="33" max="33" width="1.33203125" style="63" customWidth="1"/>
    <col min="34" max="34" width="13.6640625" style="20" customWidth="1"/>
    <col min="35" max="35" width="1.33203125" style="63" customWidth="1"/>
    <col min="36" max="36" width="13.6640625" style="20" customWidth="1"/>
    <col min="37" max="16384" width="9.109375" style="20"/>
  </cols>
  <sheetData>
    <row r="1" spans="2:36" ht="15.6" x14ac:dyDescent="0.3">
      <c r="B1" s="38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59"/>
      <c r="AH1" s="21"/>
      <c r="AI1" s="59"/>
      <c r="AJ1" s="21"/>
    </row>
    <row r="2" spans="2:36" ht="15.6" x14ac:dyDescent="0.3">
      <c r="B2" s="22"/>
      <c r="AG2" s="60"/>
      <c r="AI2" s="60"/>
    </row>
    <row r="3" spans="2:36" ht="15.6" x14ac:dyDescent="0.3">
      <c r="B3" s="18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61"/>
      <c r="AH3" s="7"/>
      <c r="AI3" s="61"/>
      <c r="AJ3" s="7"/>
    </row>
    <row r="4" spans="2:36" ht="15.6" x14ac:dyDescent="0.3">
      <c r="B4" s="8" t="s">
        <v>2</v>
      </c>
      <c r="C4" s="23"/>
      <c r="D4" s="56">
        <v>2023</v>
      </c>
      <c r="E4" s="23"/>
      <c r="F4" s="56">
        <v>2022</v>
      </c>
      <c r="G4" s="23"/>
      <c r="H4" s="56">
        <v>2021</v>
      </c>
      <c r="I4" s="23"/>
      <c r="J4" s="56">
        <v>2020</v>
      </c>
      <c r="K4" s="23"/>
      <c r="L4" s="56">
        <v>2019</v>
      </c>
      <c r="M4" s="23"/>
      <c r="N4" s="56">
        <v>2018</v>
      </c>
      <c r="O4" s="23"/>
      <c r="P4" s="56">
        <v>2017</v>
      </c>
      <c r="Q4" s="23"/>
      <c r="R4" s="56">
        <v>2016</v>
      </c>
      <c r="S4" s="23"/>
      <c r="T4" s="56">
        <v>2015</v>
      </c>
      <c r="U4" s="23"/>
      <c r="V4" s="56">
        <v>2014</v>
      </c>
      <c r="W4" s="57"/>
      <c r="X4" s="56">
        <v>2013</v>
      </c>
      <c r="Y4" s="57"/>
      <c r="Z4" s="56">
        <v>2012</v>
      </c>
      <c r="AA4" s="57"/>
      <c r="AB4" s="56">
        <v>2011</v>
      </c>
      <c r="AC4" s="57"/>
      <c r="AD4" s="56">
        <v>2010</v>
      </c>
      <c r="AE4" s="57"/>
      <c r="AF4" s="56">
        <v>2009</v>
      </c>
      <c r="AG4" s="62"/>
      <c r="AH4" s="56">
        <v>2008</v>
      </c>
      <c r="AI4" s="62"/>
      <c r="AJ4" s="56">
        <v>2007</v>
      </c>
    </row>
    <row r="5" spans="2:36" ht="6" customHeight="1" x14ac:dyDescent="0.25"/>
    <row r="6" spans="2:36" ht="31.2" x14ac:dyDescent="0.3">
      <c r="B6" s="25" t="s">
        <v>3</v>
      </c>
      <c r="C6" s="22"/>
      <c r="D6" s="82">
        <v>9801515</v>
      </c>
      <c r="E6" s="22"/>
      <c r="F6" s="82">
        <v>8619054</v>
      </c>
      <c r="G6" s="22"/>
      <c r="H6" s="82">
        <v>7911192</v>
      </c>
      <c r="I6" s="22"/>
      <c r="J6" s="26">
        <v>8382240</v>
      </c>
      <c r="K6" s="22"/>
      <c r="L6" s="26">
        <v>7569663</v>
      </c>
      <c r="M6" s="22"/>
      <c r="N6" s="26">
        <v>7387137</v>
      </c>
      <c r="O6" s="22"/>
      <c r="P6" s="26">
        <v>6369309</v>
      </c>
      <c r="Q6" s="22"/>
      <c r="R6" s="26">
        <v>5572290</v>
      </c>
      <c r="S6" s="22"/>
      <c r="T6" s="26">
        <v>5133994</v>
      </c>
      <c r="U6" s="22"/>
      <c r="V6" s="26">
        <v>4949939</v>
      </c>
      <c r="W6" s="22"/>
      <c r="X6" s="26">
        <v>4749459</v>
      </c>
      <c r="Y6" s="22"/>
      <c r="Z6" s="26">
        <v>6077660</v>
      </c>
      <c r="AA6" s="22"/>
      <c r="AB6" s="26">
        <v>5516487</v>
      </c>
      <c r="AC6" s="22"/>
      <c r="AD6" s="26">
        <v>4430269</v>
      </c>
      <c r="AF6" s="26">
        <v>3289866</v>
      </c>
      <c r="AH6" s="26">
        <v>3274251</v>
      </c>
      <c r="AJ6" s="26">
        <v>3075911</v>
      </c>
    </row>
    <row r="7" spans="2:36" ht="15.6" x14ac:dyDescent="0.3">
      <c r="B7" s="6"/>
      <c r="C7" s="9"/>
      <c r="D7" s="6"/>
      <c r="E7" s="9"/>
      <c r="F7" s="6"/>
      <c r="G7" s="9"/>
      <c r="H7" s="6"/>
      <c r="I7" s="9"/>
      <c r="J7" s="6"/>
      <c r="K7" s="9"/>
      <c r="L7" s="6"/>
      <c r="M7" s="9"/>
      <c r="N7" s="6"/>
      <c r="O7" s="9"/>
      <c r="P7" s="6"/>
      <c r="Q7" s="9"/>
      <c r="R7" s="6"/>
      <c r="S7" s="9"/>
      <c r="T7" s="6"/>
      <c r="U7" s="9"/>
      <c r="V7" s="6"/>
      <c r="W7" s="9"/>
      <c r="X7" s="6"/>
      <c r="Y7" s="9"/>
      <c r="Z7" s="6"/>
      <c r="AA7" s="9"/>
      <c r="AB7" s="6"/>
      <c r="AC7" s="9"/>
      <c r="AD7" s="6"/>
      <c r="AE7" s="3"/>
      <c r="AF7" s="6"/>
      <c r="AG7" s="3"/>
      <c r="AH7" s="6"/>
      <c r="AI7" s="3"/>
      <c r="AJ7" s="6"/>
    </row>
    <row r="9" spans="2:36" ht="15.6" x14ac:dyDescent="0.3">
      <c r="B9" s="10" t="s">
        <v>4</v>
      </c>
      <c r="C9" s="22"/>
      <c r="D9" s="35">
        <v>1124581</v>
      </c>
      <c r="E9" s="22"/>
      <c r="F9" s="35">
        <v>872443</v>
      </c>
      <c r="G9" s="22"/>
      <c r="H9" s="35">
        <v>833797</v>
      </c>
      <c r="I9" s="22"/>
      <c r="J9" s="35">
        <v>937033</v>
      </c>
      <c r="K9" s="22"/>
      <c r="L9" s="35">
        <v>551552</v>
      </c>
      <c r="M9" s="22"/>
      <c r="N9" s="35">
        <v>629089</v>
      </c>
      <c r="O9" s="22"/>
      <c r="P9" s="35">
        <v>809824</v>
      </c>
      <c r="Q9" s="22"/>
      <c r="R9" s="35">
        <v>751265</v>
      </c>
      <c r="S9" s="22"/>
      <c r="T9" s="35">
        <v>492714</v>
      </c>
      <c r="U9" s="22"/>
      <c r="V9" s="35">
        <v>432680</v>
      </c>
      <c r="W9" s="22"/>
      <c r="X9" s="35">
        <v>395416</v>
      </c>
      <c r="Y9" s="22"/>
      <c r="Z9" s="35">
        <v>459871</v>
      </c>
      <c r="AA9" s="22"/>
      <c r="AB9" s="35">
        <v>456766</v>
      </c>
      <c r="AC9" s="22"/>
      <c r="AD9" s="35">
        <v>484267</v>
      </c>
      <c r="AE9" s="35"/>
      <c r="AF9" s="35">
        <v>412643</v>
      </c>
      <c r="AH9" s="35">
        <v>388428</v>
      </c>
      <c r="AJ9" s="35">
        <v>148251</v>
      </c>
    </row>
    <row r="10" spans="2:36" ht="15.6" x14ac:dyDescent="0.3">
      <c r="B10" s="17" t="s">
        <v>5</v>
      </c>
      <c r="C10" s="9"/>
      <c r="D10" s="16">
        <f>D9/D6</f>
        <v>0.114735426105046</v>
      </c>
      <c r="E10" s="9"/>
      <c r="F10" s="16">
        <f>F9/F6</f>
        <v>0.10122259357001361</v>
      </c>
      <c r="G10" s="9"/>
      <c r="H10" s="16">
        <f>H9/H6</f>
        <v>0.10539461057195933</v>
      </c>
      <c r="I10" s="9"/>
      <c r="J10" s="16">
        <f>J9/J6</f>
        <v>0.11178789917730822</v>
      </c>
      <c r="K10" s="9"/>
      <c r="L10" s="16">
        <f>L9/L6</f>
        <v>7.2863481505055117E-2</v>
      </c>
      <c r="M10" s="9"/>
      <c r="N10" s="16">
        <f>N9/N6</f>
        <v>8.5160055918822142E-2</v>
      </c>
      <c r="O10" s="9"/>
      <c r="P10" s="16">
        <f>P9/P6</f>
        <v>0.12714471852441137</v>
      </c>
      <c r="Q10" s="9"/>
      <c r="R10" s="16">
        <f>R9/R6</f>
        <v>0.13482159040538091</v>
      </c>
      <c r="S10" s="9"/>
      <c r="T10" s="16">
        <f>T9/T6</f>
        <v>9.5970895174400286E-2</v>
      </c>
      <c r="U10" s="9"/>
      <c r="V10" s="16">
        <f>V9/V6</f>
        <v>8.74111781983576E-2</v>
      </c>
      <c r="W10" s="9"/>
      <c r="X10" s="16">
        <f>X9/X6</f>
        <v>8.3254955985513301E-2</v>
      </c>
      <c r="Y10" s="9"/>
      <c r="Z10" s="16">
        <f>Z9/Z6</f>
        <v>7.5665799008170914E-2</v>
      </c>
      <c r="AA10" s="9"/>
      <c r="AB10" s="16">
        <f>AB9/AB6</f>
        <v>8.2800158869222387E-2</v>
      </c>
      <c r="AC10" s="9"/>
      <c r="AD10" s="16">
        <f>AD9/AD6</f>
        <v>0.10930871240549953</v>
      </c>
      <c r="AE10" s="3"/>
      <c r="AF10" s="16">
        <f>AF9/AF6</f>
        <v>0.12542851289383822</v>
      </c>
      <c r="AG10" s="3"/>
      <c r="AH10" s="16">
        <v>0.11899999999999999</v>
      </c>
      <c r="AI10" s="3"/>
      <c r="AJ10" s="16">
        <v>4.8000000000000001E-2</v>
      </c>
    </row>
    <row r="11" spans="2:36" ht="15" customHeight="1" x14ac:dyDescent="0.3">
      <c r="B11" s="6"/>
      <c r="C11" s="9"/>
      <c r="D11" s="6"/>
      <c r="E11" s="9"/>
      <c r="F11" s="6"/>
      <c r="G11" s="9"/>
      <c r="H11" s="6"/>
      <c r="I11" s="9"/>
      <c r="J11" s="6"/>
      <c r="K11" s="9"/>
      <c r="L11" s="6"/>
      <c r="M11" s="9"/>
      <c r="N11" s="6"/>
      <c r="O11" s="9"/>
      <c r="P11" s="6"/>
      <c r="Q11" s="9"/>
      <c r="R11" s="6"/>
      <c r="S11" s="9"/>
      <c r="T11" s="6"/>
      <c r="U11" s="9"/>
      <c r="V11" s="6"/>
      <c r="W11" s="9"/>
      <c r="X11" s="6"/>
      <c r="Y11" s="9"/>
      <c r="Z11" s="6"/>
      <c r="AA11" s="9"/>
      <c r="AB11" s="6"/>
      <c r="AC11" s="9"/>
      <c r="AD11" s="6"/>
      <c r="AE11" s="3"/>
      <c r="AF11" s="6"/>
      <c r="AG11" s="3"/>
      <c r="AH11" s="6"/>
      <c r="AI11" s="3"/>
      <c r="AJ11" s="6"/>
    </row>
    <row r="12" spans="2:36" ht="15.6" x14ac:dyDescent="0.3">
      <c r="B12" s="25"/>
      <c r="C12" s="22"/>
      <c r="D12" s="26"/>
      <c r="E12" s="22"/>
      <c r="F12" s="26"/>
      <c r="G12" s="22"/>
      <c r="H12" s="26"/>
      <c r="I12" s="22"/>
      <c r="J12" s="26"/>
      <c r="K12" s="22"/>
      <c r="L12" s="26"/>
      <c r="M12" s="22"/>
      <c r="N12" s="26"/>
      <c r="O12" s="22"/>
      <c r="P12" s="26"/>
      <c r="Q12" s="22"/>
      <c r="R12" s="26"/>
      <c r="S12" s="22"/>
      <c r="T12" s="26"/>
      <c r="U12" s="22"/>
      <c r="V12" s="26"/>
      <c r="W12" s="22"/>
      <c r="X12" s="26"/>
      <c r="Y12" s="22"/>
      <c r="Z12" s="26"/>
      <c r="AA12" s="22"/>
      <c r="AB12" s="26"/>
      <c r="AC12" s="22"/>
      <c r="AD12" s="26"/>
      <c r="AF12" s="26"/>
      <c r="AH12" s="26"/>
      <c r="AJ12" s="26"/>
    </row>
    <row r="13" spans="2:36" ht="15.6" x14ac:dyDescent="0.3">
      <c r="B13" s="22" t="s">
        <v>6</v>
      </c>
      <c r="D13" s="26">
        <v>781127</v>
      </c>
      <c r="F13" s="26">
        <v>562427</v>
      </c>
      <c r="H13" s="26">
        <v>587085</v>
      </c>
      <c r="J13" s="26">
        <v>638572</v>
      </c>
      <c r="L13" s="26">
        <v>318394</v>
      </c>
      <c r="N13" s="26">
        <v>417010</v>
      </c>
      <c r="P13" s="26">
        <v>588318</v>
      </c>
      <c r="R13" s="26">
        <v>505107</v>
      </c>
      <c r="T13" s="26">
        <v>292218</v>
      </c>
      <c r="V13" s="26">
        <v>247318</v>
      </c>
      <c r="X13" s="26">
        <v>333306</v>
      </c>
      <c r="Z13" s="26">
        <v>182409</v>
      </c>
      <c r="AB13" s="26">
        <v>134651</v>
      </c>
      <c r="AD13" s="26">
        <v>331366</v>
      </c>
      <c r="AF13" s="26">
        <v>200511</v>
      </c>
      <c r="AH13" s="26">
        <v>107948</v>
      </c>
      <c r="AJ13" s="26">
        <v>28041</v>
      </c>
    </row>
    <row r="14" spans="2:36" x14ac:dyDescent="0.25">
      <c r="B14" s="17" t="s">
        <v>5</v>
      </c>
      <c r="C14" s="3"/>
      <c r="D14" s="16">
        <f>D13/D6</f>
        <v>7.9694516612992997E-2</v>
      </c>
      <c r="E14" s="3"/>
      <c r="F14" s="16">
        <f>F13/F6</f>
        <v>6.5253913016440082E-2</v>
      </c>
      <c r="G14" s="3"/>
      <c r="H14" s="16">
        <f>H13/H6</f>
        <v>7.4209423813756517E-2</v>
      </c>
      <c r="I14" s="3"/>
      <c r="J14" s="16">
        <f>J13/J6</f>
        <v>7.6181545744335638E-2</v>
      </c>
      <c r="K14" s="3"/>
      <c r="L14" s="16">
        <f>L13/L6</f>
        <v>4.2061846082183579E-2</v>
      </c>
      <c r="M14" s="3"/>
      <c r="N14" s="16">
        <f>N13/N6</f>
        <v>5.6450827973002257E-2</v>
      </c>
      <c r="O14" s="3"/>
      <c r="P14" s="16">
        <f>P13/P6</f>
        <v>9.2367633600442367E-2</v>
      </c>
      <c r="Q14" s="3"/>
      <c r="R14" s="16">
        <f>R13/R6</f>
        <v>9.0646215469761982E-2</v>
      </c>
      <c r="S14" s="3"/>
      <c r="T14" s="16">
        <f>T13/T6</f>
        <v>5.6918258961736225E-2</v>
      </c>
      <c r="U14" s="3"/>
      <c r="V14" s="16">
        <f>V13/V6</f>
        <v>4.9963848039339474E-2</v>
      </c>
      <c r="W14" s="3"/>
      <c r="X14" s="16">
        <f>X13/X6</f>
        <v>7.0177677078589379E-2</v>
      </c>
      <c r="Y14" s="3"/>
      <c r="Z14" s="16">
        <f>Z13/Z6</f>
        <v>3.0013031331137311E-2</v>
      </c>
      <c r="AA14" s="3"/>
      <c r="AB14" s="16">
        <f>AB13/AB6</f>
        <v>2.4408831200001015E-2</v>
      </c>
      <c r="AC14" s="3"/>
      <c r="AD14" s="16">
        <f>AD13/AD6</f>
        <v>7.4795909684039499E-2</v>
      </c>
      <c r="AE14" s="3"/>
      <c r="AF14" s="16">
        <f>AF13/AF6</f>
        <v>6.0948075088772612E-2</v>
      </c>
      <c r="AG14" s="3"/>
      <c r="AH14" s="16">
        <v>3.3000000000000002E-2</v>
      </c>
      <c r="AI14" s="3"/>
      <c r="AJ14" s="16">
        <v>8.9999999999999993E-3</v>
      </c>
    </row>
    <row r="15" spans="2:36" ht="15.6" x14ac:dyDescent="0.3">
      <c r="B15" s="6"/>
      <c r="C15" s="9"/>
      <c r="D15" s="6"/>
      <c r="E15" s="9"/>
      <c r="F15" s="6"/>
      <c r="G15" s="9"/>
      <c r="H15" s="6"/>
      <c r="I15" s="9"/>
      <c r="J15" s="6"/>
      <c r="K15" s="9"/>
      <c r="L15" s="6"/>
      <c r="M15" s="9"/>
      <c r="N15" s="6"/>
      <c r="O15" s="9"/>
      <c r="P15" s="6"/>
      <c r="Q15" s="9"/>
      <c r="R15" s="6"/>
      <c r="S15" s="9"/>
      <c r="T15" s="6"/>
      <c r="U15" s="9"/>
      <c r="V15" s="6"/>
      <c r="W15" s="9"/>
      <c r="X15" s="6"/>
      <c r="Y15" s="9"/>
      <c r="Z15" s="6"/>
      <c r="AA15" s="9"/>
      <c r="AB15" s="6"/>
      <c r="AC15" s="9"/>
      <c r="AD15" s="6"/>
      <c r="AE15" s="3"/>
      <c r="AF15" s="6"/>
      <c r="AG15" s="3"/>
      <c r="AH15" s="6"/>
      <c r="AI15" s="3"/>
      <c r="AJ15" s="6"/>
    </row>
    <row r="16" spans="2:36" x14ac:dyDescent="0.25">
      <c r="D16" s="26"/>
      <c r="F16" s="26"/>
      <c r="H16" s="26"/>
      <c r="J16" s="26"/>
      <c r="L16" s="26"/>
      <c r="N16" s="26"/>
      <c r="P16" s="26"/>
      <c r="R16" s="26"/>
      <c r="T16" s="26"/>
      <c r="V16" s="26"/>
      <c r="X16" s="26"/>
      <c r="Z16" s="26"/>
      <c r="AB16" s="26"/>
      <c r="AD16" s="26"/>
      <c r="AF16" s="26"/>
      <c r="AH16" s="26"/>
      <c r="AJ16" s="26"/>
    </row>
    <row r="17" spans="2:36" ht="15.6" x14ac:dyDescent="0.3">
      <c r="B17" s="22" t="s">
        <v>7</v>
      </c>
      <c r="C17" s="22"/>
      <c r="D17" s="26">
        <v>929612</v>
      </c>
      <c r="E17" s="22"/>
      <c r="F17" s="26">
        <v>648934</v>
      </c>
      <c r="G17" s="22"/>
      <c r="H17" s="26">
        <v>554496</v>
      </c>
      <c r="I17" s="22"/>
      <c r="J17" s="26">
        <v>622040</v>
      </c>
      <c r="K17" s="22"/>
      <c r="L17" s="26">
        <v>332357</v>
      </c>
      <c r="M17" s="22"/>
      <c r="N17" s="26">
        <v>403388</v>
      </c>
      <c r="O17" s="22"/>
      <c r="P17" s="26">
        <v>580432</v>
      </c>
      <c r="Q17" s="22"/>
      <c r="R17" s="26">
        <v>511405</v>
      </c>
      <c r="S17" s="22"/>
      <c r="T17" s="26">
        <v>296801</v>
      </c>
      <c r="U17" s="22"/>
      <c r="V17" s="26">
        <v>242619</v>
      </c>
      <c r="W17" s="22"/>
      <c r="X17" s="26">
        <v>331271</v>
      </c>
      <c r="Y17" s="22"/>
      <c r="Z17" s="26">
        <v>202628</v>
      </c>
      <c r="AA17" s="22"/>
      <c r="AB17" s="26">
        <v>141794</v>
      </c>
      <c r="AC17" s="22"/>
      <c r="AD17" s="26">
        <v>331752</v>
      </c>
      <c r="AF17" s="26">
        <v>224184</v>
      </c>
      <c r="AH17" s="26">
        <v>125818</v>
      </c>
      <c r="AJ17" s="26">
        <v>13583</v>
      </c>
    </row>
    <row r="18" spans="2:36" ht="15.6" x14ac:dyDescent="0.3">
      <c r="B18" s="17" t="s">
        <v>5</v>
      </c>
      <c r="C18" s="9"/>
      <c r="D18" s="16">
        <f>D17/D6</f>
        <v>9.4843705284336152E-2</v>
      </c>
      <c r="E18" s="9"/>
      <c r="F18" s="16">
        <f>F17/F6</f>
        <v>7.5290629342848997E-2</v>
      </c>
      <c r="G18" s="9"/>
      <c r="H18" s="16">
        <f>H17/H6</f>
        <v>7.0090069865577781E-2</v>
      </c>
      <c r="I18" s="9"/>
      <c r="J18" s="16">
        <f>J17/J6</f>
        <v>7.4209280574166328E-2</v>
      </c>
      <c r="K18" s="9"/>
      <c r="L18" s="16">
        <f>L17/L6</f>
        <v>4.390644603333068E-2</v>
      </c>
      <c r="M18" s="9"/>
      <c r="N18" s="16">
        <f>N17/N6</f>
        <v>5.4606811813561869E-2</v>
      </c>
      <c r="O18" s="9"/>
      <c r="P18" s="16">
        <f>P17/P6</f>
        <v>9.1129508711227547E-2</v>
      </c>
      <c r="Q18" s="9"/>
      <c r="R18" s="16">
        <f>R17/R6</f>
        <v>9.1776450974374993E-2</v>
      </c>
      <c r="S18" s="9"/>
      <c r="T18" s="16">
        <f>T17/T6</f>
        <v>5.7810936280798149E-2</v>
      </c>
      <c r="U18" s="9"/>
      <c r="V18" s="16">
        <f>V17/V6</f>
        <v>4.901454341154507E-2</v>
      </c>
      <c r="W18" s="9"/>
      <c r="X18" s="16">
        <f>X17/X6</f>
        <v>6.9749207225496629E-2</v>
      </c>
      <c r="Y18" s="9"/>
      <c r="Z18" s="16">
        <f>Z17/Z6</f>
        <v>3.3339805122366173E-2</v>
      </c>
      <c r="AA18" s="9"/>
      <c r="AB18" s="16">
        <f>AB17/AB6</f>
        <v>2.5703676995885244E-2</v>
      </c>
      <c r="AC18" s="9"/>
      <c r="AD18" s="16">
        <f>AD17/AD6</f>
        <v>7.4883037576273584E-2</v>
      </c>
      <c r="AE18" s="3"/>
      <c r="AF18" s="16">
        <f>AF17/AF6</f>
        <v>6.8143808896775737E-2</v>
      </c>
      <c r="AG18" s="67"/>
      <c r="AH18" s="16">
        <v>3.7999999999999999E-2</v>
      </c>
      <c r="AI18" s="3"/>
      <c r="AJ18" s="16">
        <v>4.0000000000000001E-3</v>
      </c>
    </row>
    <row r="19" spans="2:36" ht="15.6" x14ac:dyDescent="0.3">
      <c r="B19" s="6"/>
      <c r="C19" s="9"/>
      <c r="D19" s="6"/>
      <c r="E19" s="9"/>
      <c r="F19" s="6"/>
      <c r="G19" s="9"/>
      <c r="H19" s="6"/>
      <c r="I19" s="9"/>
      <c r="J19" s="6"/>
      <c r="K19" s="9"/>
      <c r="L19" s="6"/>
      <c r="M19" s="9"/>
      <c r="N19" s="6"/>
      <c r="O19" s="9"/>
      <c r="P19" s="6"/>
      <c r="Q19" s="9"/>
      <c r="R19" s="6"/>
      <c r="S19" s="9"/>
      <c r="T19" s="6"/>
      <c r="U19" s="9"/>
      <c r="V19" s="6"/>
      <c r="W19" s="9"/>
      <c r="X19" s="6"/>
      <c r="Y19" s="9"/>
      <c r="Z19" s="6"/>
      <c r="AA19" s="9"/>
      <c r="AB19" s="6"/>
      <c r="AC19" s="9"/>
      <c r="AD19" s="6"/>
      <c r="AE19" s="3"/>
      <c r="AF19" s="6"/>
      <c r="AG19" s="3"/>
      <c r="AH19" s="6"/>
      <c r="AI19" s="3"/>
      <c r="AJ19" s="6"/>
    </row>
    <row r="20" spans="2:36" ht="15.6" x14ac:dyDescent="0.3">
      <c r="B20" s="22"/>
      <c r="C20" s="22"/>
      <c r="D20" s="26"/>
      <c r="E20" s="22"/>
      <c r="F20" s="26"/>
      <c r="G20" s="22"/>
      <c r="H20" s="26"/>
      <c r="I20" s="22"/>
      <c r="J20" s="26"/>
      <c r="K20" s="22"/>
      <c r="L20" s="26"/>
      <c r="M20" s="22"/>
      <c r="N20" s="26"/>
      <c r="O20" s="22"/>
      <c r="P20" s="26"/>
      <c r="Q20" s="22"/>
      <c r="R20" s="26"/>
      <c r="S20" s="22"/>
      <c r="T20" s="26"/>
      <c r="U20" s="22"/>
      <c r="V20" s="26"/>
      <c r="W20" s="22"/>
      <c r="X20" s="26"/>
      <c r="Y20" s="22"/>
      <c r="Z20" s="26"/>
      <c r="AA20" s="22"/>
      <c r="AB20" s="26"/>
      <c r="AC20" s="22"/>
      <c r="AD20" s="26"/>
      <c r="AF20" s="26"/>
      <c r="AH20" s="26"/>
      <c r="AJ20" s="26"/>
    </row>
    <row r="21" spans="2:36" ht="31.2" x14ac:dyDescent="0.3">
      <c r="B21" s="25" t="s">
        <v>8</v>
      </c>
      <c r="C21" s="22"/>
      <c r="D21" s="26">
        <v>746065</v>
      </c>
      <c r="E21" s="22"/>
      <c r="F21" s="26">
        <v>548129</v>
      </c>
      <c r="G21" s="22"/>
      <c r="H21" s="26">
        <v>986454</v>
      </c>
      <c r="I21" s="22"/>
      <c r="J21" s="26">
        <v>471394</v>
      </c>
      <c r="K21" s="22"/>
      <c r="L21" s="26">
        <v>228851</v>
      </c>
      <c r="M21" s="22"/>
      <c r="N21" s="26">
        <v>305484</v>
      </c>
      <c r="O21" s="22"/>
      <c r="P21" s="26">
        <v>464408</v>
      </c>
      <c r="Q21" s="22"/>
      <c r="R21" s="26">
        <v>409851</v>
      </c>
      <c r="S21" s="22"/>
      <c r="T21" s="26">
        <v>235846</v>
      </c>
      <c r="U21" s="22"/>
      <c r="V21" s="26">
        <v>191973</v>
      </c>
      <c r="W21" s="22"/>
      <c r="X21" s="26">
        <v>300480</v>
      </c>
      <c r="Y21" s="22"/>
      <c r="Z21" s="26">
        <v>185982</v>
      </c>
      <c r="AA21" s="22"/>
      <c r="AB21" s="26">
        <v>75594</v>
      </c>
      <c r="AC21" s="22"/>
      <c r="AD21" s="26">
        <v>267409</v>
      </c>
      <c r="AF21" s="26">
        <v>173658</v>
      </c>
      <c r="AH21" s="26">
        <v>93614</v>
      </c>
      <c r="AJ21" s="26">
        <v>15067</v>
      </c>
    </row>
    <row r="22" spans="2:36" x14ac:dyDescent="0.25">
      <c r="B22" s="17" t="s">
        <v>5</v>
      </c>
      <c r="C22" s="3"/>
      <c r="D22" s="16">
        <f>(D21/D6)</f>
        <v>7.6117314517194543E-2</v>
      </c>
      <c r="E22" s="3"/>
      <c r="F22" s="16">
        <f>(F21/F6)</f>
        <v>6.3595030266662675E-2</v>
      </c>
      <c r="G22" s="3"/>
      <c r="H22" s="16">
        <f>(H21/H6)</f>
        <v>0.12469094417124499</v>
      </c>
      <c r="I22" s="3"/>
      <c r="J22" s="16">
        <f>(J21/J6)</f>
        <v>5.6237234915726582E-2</v>
      </c>
      <c r="K22" s="3"/>
      <c r="L22" s="16">
        <f>(L21/L6)</f>
        <v>3.0232653686168062E-2</v>
      </c>
      <c r="M22" s="3"/>
      <c r="N22" s="16">
        <f>(N21/N6)</f>
        <v>4.1353504070656875E-2</v>
      </c>
      <c r="O22" s="3"/>
      <c r="P22" s="16">
        <f>(P21/P6)</f>
        <v>7.2913403950098821E-2</v>
      </c>
      <c r="Q22" s="3"/>
      <c r="R22" s="16">
        <f>(R21/R6)</f>
        <v>7.3551627786780663E-2</v>
      </c>
      <c r="S22" s="3"/>
      <c r="T22" s="16">
        <f>(T21/T6)</f>
        <v>4.5938113679135584E-2</v>
      </c>
      <c r="U22" s="3"/>
      <c r="V22" s="16">
        <f>(V21/V6)</f>
        <v>3.8782902173137894E-2</v>
      </c>
      <c r="W22" s="3"/>
      <c r="X22" s="16">
        <f>(X21/X6)</f>
        <v>6.3266153050273721E-2</v>
      </c>
      <c r="Y22" s="3"/>
      <c r="Z22" s="16">
        <f>(Z21/Z6)</f>
        <v>3.0600922065400171E-2</v>
      </c>
      <c r="AA22" s="3"/>
      <c r="AB22" s="16">
        <f>(AB21/AB6)</f>
        <v>1.3703286167446782E-2</v>
      </c>
      <c r="AC22" s="3"/>
      <c r="AD22" s="16">
        <f>(AD21/AD6)</f>
        <v>6.0359540244621715E-2</v>
      </c>
      <c r="AE22" s="13"/>
      <c r="AF22" s="16">
        <f>(AF21/AF6)</f>
        <v>5.2785736561914681E-2</v>
      </c>
      <c r="AG22" s="13"/>
      <c r="AH22" s="16">
        <v>2.9000000000000001E-2</v>
      </c>
      <c r="AI22" s="13"/>
      <c r="AJ22" s="16">
        <v>5.0000000000000001E-3</v>
      </c>
    </row>
    <row r="23" spans="2:36" ht="15.6" x14ac:dyDescent="0.3">
      <c r="B23" s="6"/>
      <c r="C23" s="9"/>
      <c r="D23" s="6"/>
      <c r="E23" s="9"/>
      <c r="F23" s="6"/>
      <c r="G23" s="9"/>
      <c r="H23" s="6"/>
      <c r="I23" s="9"/>
      <c r="J23" s="6"/>
      <c r="K23" s="9"/>
      <c r="L23" s="6"/>
      <c r="M23" s="9"/>
      <c r="N23" s="6"/>
      <c r="O23" s="9"/>
      <c r="P23" s="6"/>
      <c r="Q23" s="9"/>
      <c r="R23" s="6"/>
      <c r="S23" s="9"/>
      <c r="T23" s="6"/>
      <c r="U23" s="9"/>
      <c r="V23" s="6"/>
      <c r="W23" s="9"/>
      <c r="X23" s="6"/>
      <c r="Y23" s="9"/>
      <c r="Z23" s="6"/>
      <c r="AA23" s="9"/>
      <c r="AB23" s="6"/>
      <c r="AC23" s="9"/>
      <c r="AD23" s="6"/>
      <c r="AE23" s="3"/>
      <c r="AF23" s="6"/>
      <c r="AG23" s="3"/>
      <c r="AH23" s="6"/>
      <c r="AI23" s="3"/>
      <c r="AJ23" s="6"/>
    </row>
    <row r="25" spans="2:36" ht="15.6" x14ac:dyDescent="0.3">
      <c r="B25" s="25" t="s">
        <v>9</v>
      </c>
      <c r="C25" s="22"/>
      <c r="D25" s="26">
        <v>242227</v>
      </c>
      <c r="E25" s="22"/>
      <c r="F25" s="26">
        <v>221987</v>
      </c>
      <c r="G25" s="22"/>
      <c r="H25" s="26">
        <v>268226</v>
      </c>
      <c r="I25" s="22"/>
      <c r="J25" s="26">
        <v>193625</v>
      </c>
      <c r="K25" s="22"/>
      <c r="L25" s="26">
        <v>158334</v>
      </c>
      <c r="M25" s="22"/>
      <c r="N25" s="26">
        <v>162480</v>
      </c>
      <c r="O25" s="22"/>
      <c r="P25" s="26">
        <v>85752</v>
      </c>
      <c r="Q25" s="22"/>
      <c r="R25" s="26">
        <v>70898</v>
      </c>
      <c r="S25" s="22"/>
      <c r="T25" s="26">
        <v>67915</v>
      </c>
      <c r="U25" s="22"/>
      <c r="V25" s="26">
        <v>24072</v>
      </c>
      <c r="W25" s="22"/>
      <c r="X25" s="26">
        <v>17724</v>
      </c>
      <c r="Y25" s="22"/>
      <c r="Z25" s="26">
        <v>108904</v>
      </c>
      <c r="AA25" s="22"/>
      <c r="AB25" s="26">
        <v>277429</v>
      </c>
      <c r="AC25" s="22"/>
      <c r="AD25" s="26">
        <v>33590</v>
      </c>
      <c r="AF25" s="26">
        <v>412028</v>
      </c>
      <c r="AH25" s="26">
        <v>31748</v>
      </c>
      <c r="AJ25" s="26">
        <v>34594</v>
      </c>
    </row>
    <row r="26" spans="2:36" ht="15.6" x14ac:dyDescent="0.3">
      <c r="B26" s="25"/>
      <c r="C26" s="22"/>
      <c r="D26" s="26"/>
      <c r="E26" s="22"/>
      <c r="F26" s="26"/>
      <c r="G26" s="22"/>
      <c r="H26" s="26"/>
      <c r="I26" s="22"/>
      <c r="J26" s="26"/>
      <c r="K26" s="22"/>
      <c r="L26" s="26"/>
      <c r="M26" s="22"/>
      <c r="N26" s="26"/>
      <c r="O26" s="22"/>
      <c r="P26" s="26"/>
      <c r="Q26" s="22"/>
      <c r="R26" s="26"/>
      <c r="S26" s="22"/>
      <c r="T26" s="26"/>
      <c r="U26" s="22"/>
      <c r="V26" s="26"/>
      <c r="W26" s="22"/>
      <c r="X26" s="26"/>
      <c r="Y26" s="22"/>
      <c r="Z26" s="26"/>
      <c r="AA26" s="22"/>
      <c r="AB26" s="26"/>
      <c r="AC26" s="22"/>
      <c r="AD26" s="26"/>
      <c r="AF26" s="26"/>
      <c r="AG26" s="68"/>
      <c r="AH26" s="26"/>
      <c r="AI26" s="68"/>
      <c r="AJ26" s="26"/>
    </row>
    <row r="27" spans="2:36" ht="15.6" x14ac:dyDescent="0.3">
      <c r="B27" s="19" t="s">
        <v>10</v>
      </c>
      <c r="C27" s="11"/>
      <c r="D27" s="4"/>
      <c r="E27" s="11"/>
      <c r="F27" s="4"/>
      <c r="G27" s="11"/>
      <c r="H27" s="4"/>
      <c r="I27" s="11"/>
      <c r="J27" s="4"/>
      <c r="K27" s="11"/>
      <c r="L27" s="4"/>
      <c r="M27" s="11"/>
      <c r="N27" s="4"/>
      <c r="O27" s="11"/>
      <c r="P27" s="4"/>
      <c r="Q27" s="11"/>
      <c r="R27" s="4"/>
      <c r="S27" s="11"/>
      <c r="T27" s="4"/>
      <c r="U27" s="11"/>
      <c r="V27" s="4"/>
      <c r="W27" s="11"/>
      <c r="X27" s="4"/>
      <c r="Y27" s="11"/>
      <c r="Z27" s="4"/>
      <c r="AA27" s="11"/>
      <c r="AB27" s="4"/>
      <c r="AC27" s="11"/>
      <c r="AD27" s="4"/>
      <c r="AE27" s="11"/>
      <c r="AF27" s="4"/>
      <c r="AG27" s="69"/>
      <c r="AH27" s="4"/>
      <c r="AI27" s="69"/>
      <c r="AJ27" s="4"/>
    </row>
    <row r="28" spans="2:36" ht="15.6" x14ac:dyDescent="0.3">
      <c r="B28" s="8" t="s">
        <v>2</v>
      </c>
      <c r="C28" s="23"/>
      <c r="D28" s="56">
        <v>2023</v>
      </c>
      <c r="E28" s="23"/>
      <c r="F28" s="56">
        <v>2022</v>
      </c>
      <c r="G28" s="23"/>
      <c r="H28" s="56">
        <v>2021</v>
      </c>
      <c r="I28" s="23"/>
      <c r="J28" s="56">
        <v>2020</v>
      </c>
      <c r="K28" s="23"/>
      <c r="L28" s="56">
        <v>2019</v>
      </c>
      <c r="M28" s="23"/>
      <c r="N28" s="56">
        <v>2018</v>
      </c>
      <c r="O28" s="23"/>
      <c r="P28" s="56">
        <f>P4</f>
        <v>2017</v>
      </c>
      <c r="Q28" s="23"/>
      <c r="R28" s="56">
        <f>R4</f>
        <v>2016</v>
      </c>
      <c r="S28" s="23"/>
      <c r="T28" s="56">
        <f>T4</f>
        <v>2015</v>
      </c>
      <c r="U28" s="23"/>
      <c r="V28" s="56">
        <f>V4</f>
        <v>2014</v>
      </c>
      <c r="W28" s="57"/>
      <c r="X28" s="56">
        <f>X4</f>
        <v>2013</v>
      </c>
      <c r="Y28" s="57"/>
      <c r="Z28" s="56">
        <f>Z4</f>
        <v>2012</v>
      </c>
      <c r="AA28" s="57"/>
      <c r="AB28" s="56">
        <f>AB4</f>
        <v>2011</v>
      </c>
      <c r="AC28" s="57"/>
      <c r="AD28" s="56">
        <f>AD4</f>
        <v>2010</v>
      </c>
      <c r="AE28" s="57"/>
      <c r="AF28" s="56">
        <f>AF4</f>
        <v>2009</v>
      </c>
      <c r="AG28" s="62"/>
      <c r="AH28" s="56">
        <v>2008</v>
      </c>
      <c r="AI28" s="62"/>
      <c r="AJ28" s="56">
        <v>2007</v>
      </c>
    </row>
    <row r="29" spans="2:36" ht="15.6" x14ac:dyDescent="0.3">
      <c r="B29" s="14" t="s">
        <v>11</v>
      </c>
      <c r="C29" s="23"/>
      <c r="D29" s="39">
        <v>2001776</v>
      </c>
      <c r="E29" s="23"/>
      <c r="F29" s="39">
        <v>1818134</v>
      </c>
      <c r="G29" s="23"/>
      <c r="H29" s="39">
        <v>1672413</v>
      </c>
      <c r="I29" s="23"/>
      <c r="J29" s="39">
        <v>1536267</v>
      </c>
      <c r="K29" s="23"/>
      <c r="L29" s="39">
        <v>1434542</v>
      </c>
      <c r="M29" s="23"/>
      <c r="N29" s="39">
        <v>988641</v>
      </c>
      <c r="O29" s="23"/>
      <c r="P29" s="39">
        <v>927334</v>
      </c>
      <c r="Q29" s="23"/>
      <c r="R29" s="39">
        <v>856936</v>
      </c>
      <c r="S29" s="23"/>
      <c r="T29" s="39">
        <v>821207</v>
      </c>
      <c r="U29" s="23"/>
      <c r="V29" s="39">
        <v>677496</v>
      </c>
      <c r="W29" s="23"/>
      <c r="X29" s="39">
        <v>622230</v>
      </c>
      <c r="Y29" s="23"/>
      <c r="Z29" s="39">
        <v>559807</v>
      </c>
      <c r="AA29" s="23"/>
      <c r="AB29" s="39">
        <v>801210</v>
      </c>
      <c r="AC29" s="23"/>
      <c r="AD29" s="39">
        <v>632851</v>
      </c>
      <c r="AE29" s="33"/>
      <c r="AF29" s="39">
        <v>517881</v>
      </c>
      <c r="AG29" s="71"/>
      <c r="AH29" s="39">
        <v>462940</v>
      </c>
      <c r="AI29" s="71"/>
      <c r="AJ29" s="39">
        <v>475571</v>
      </c>
    </row>
    <row r="30" spans="2:36" ht="15.6" x14ac:dyDescent="0.3">
      <c r="B30" s="14" t="s">
        <v>12</v>
      </c>
      <c r="C30" s="23"/>
      <c r="D30" s="26">
        <v>6416465</v>
      </c>
      <c r="E30" s="23"/>
      <c r="F30" s="26">
        <v>5569074</v>
      </c>
      <c r="G30" s="23"/>
      <c r="H30" s="26">
        <v>5190905</v>
      </c>
      <c r="I30" s="23"/>
      <c r="J30" s="26">
        <v>5925973</v>
      </c>
      <c r="K30" s="23"/>
      <c r="L30" s="26">
        <v>5239417</v>
      </c>
      <c r="M30" s="23"/>
      <c r="N30" s="26">
        <v>4467710</v>
      </c>
      <c r="O30" s="23"/>
      <c r="P30" s="26">
        <v>5070022</v>
      </c>
      <c r="Q30" s="23"/>
      <c r="R30" s="26">
        <v>4736729</v>
      </c>
      <c r="S30" s="23"/>
      <c r="T30" s="26">
        <v>3892157</v>
      </c>
      <c r="U30" s="23"/>
      <c r="V30" s="26">
        <v>3180713</v>
      </c>
      <c r="W30" s="23"/>
      <c r="X30" s="26">
        <v>3064523</v>
      </c>
      <c r="Y30" s="23"/>
      <c r="Z30" s="26">
        <v>2888404</v>
      </c>
      <c r="AA30" s="23"/>
      <c r="AB30" s="26">
        <v>3661350</v>
      </c>
      <c r="AC30" s="23"/>
      <c r="AD30" s="26">
        <v>3434388</v>
      </c>
      <c r="AF30" s="26">
        <v>2821742</v>
      </c>
      <c r="AH30" s="26">
        <v>2823170</v>
      </c>
      <c r="AJ30" s="26">
        <v>1868713</v>
      </c>
    </row>
    <row r="31" spans="2:36" ht="15.6" x14ac:dyDescent="0.3">
      <c r="B31" s="14" t="s">
        <v>13</v>
      </c>
      <c r="C31" s="23"/>
      <c r="D31" s="26">
        <v>3900290</v>
      </c>
      <c r="E31" s="23"/>
      <c r="F31" s="26">
        <v>3249369</v>
      </c>
      <c r="G31" s="23"/>
      <c r="H31" s="26">
        <v>2715795</v>
      </c>
      <c r="I31" s="23"/>
      <c r="J31" s="26">
        <v>2384398</v>
      </c>
      <c r="K31" s="23"/>
      <c r="L31" s="26">
        <v>1515977</v>
      </c>
      <c r="M31" s="23"/>
      <c r="N31" s="26">
        <v>1409152</v>
      </c>
      <c r="O31" s="23"/>
      <c r="P31" s="26">
        <v>2126839</v>
      </c>
      <c r="Q31" s="23"/>
      <c r="R31" s="26">
        <v>2715134</v>
      </c>
      <c r="S31" s="23"/>
      <c r="T31" s="26">
        <v>2413126</v>
      </c>
      <c r="U31" s="23"/>
      <c r="V31" s="26">
        <v>1831652</v>
      </c>
      <c r="W31" s="23"/>
      <c r="X31" s="26">
        <v>1658783</v>
      </c>
      <c r="Y31" s="23"/>
      <c r="Z31" s="26">
        <v>1317733</v>
      </c>
      <c r="AA31" s="23"/>
      <c r="AB31" s="26">
        <v>1761630</v>
      </c>
      <c r="AC31" s="23"/>
      <c r="AD31" s="26">
        <v>1862403</v>
      </c>
      <c r="AF31" s="26">
        <v>1130357</v>
      </c>
      <c r="AG31" s="71"/>
      <c r="AH31" s="26">
        <v>726006</v>
      </c>
      <c r="AI31" s="71"/>
      <c r="AJ31" s="26">
        <v>509162</v>
      </c>
    </row>
    <row r="32" spans="2:36" ht="15.6" x14ac:dyDescent="0.3">
      <c r="B32" s="5" t="s">
        <v>14</v>
      </c>
      <c r="C32" s="22"/>
      <c r="D32" s="27">
        <f>D30+D29</f>
        <v>8418241</v>
      </c>
      <c r="E32" s="22"/>
      <c r="F32" s="27">
        <f>F30+F29</f>
        <v>7387208</v>
      </c>
      <c r="G32" s="22"/>
      <c r="H32" s="27">
        <f>H30+H29</f>
        <v>6863318</v>
      </c>
      <c r="I32" s="22"/>
      <c r="J32" s="27">
        <f>J30+J29</f>
        <v>7462240</v>
      </c>
      <c r="K32" s="22"/>
      <c r="L32" s="27">
        <f>L30+L29</f>
        <v>6673959</v>
      </c>
      <c r="M32" s="22"/>
      <c r="N32" s="27">
        <f>N30+N29</f>
        <v>5456351</v>
      </c>
      <c r="O32" s="22"/>
      <c r="P32" s="27">
        <f>P30+P29</f>
        <v>5997356</v>
      </c>
      <c r="Q32" s="22"/>
      <c r="R32" s="27">
        <f>R30+R29</f>
        <v>5593665</v>
      </c>
      <c r="S32" s="22"/>
      <c r="T32" s="27">
        <f>T30+T29</f>
        <v>4713364</v>
      </c>
      <c r="U32" s="22"/>
      <c r="V32" s="27">
        <f>V30+V29</f>
        <v>3858209</v>
      </c>
      <c r="W32" s="22"/>
      <c r="X32" s="27">
        <f>X30+X29</f>
        <v>3686753</v>
      </c>
      <c r="Y32" s="22"/>
      <c r="Z32" s="27">
        <v>3448211</v>
      </c>
      <c r="AA32" s="22"/>
      <c r="AB32" s="27">
        <v>4462560</v>
      </c>
      <c r="AC32" s="22"/>
      <c r="AD32" s="27">
        <v>4067239</v>
      </c>
      <c r="AE32" s="22"/>
      <c r="AF32" s="27">
        <v>3339623</v>
      </c>
      <c r="AG32" s="68"/>
      <c r="AH32" s="27">
        <v>3286110</v>
      </c>
      <c r="AI32" s="68"/>
      <c r="AJ32" s="27">
        <v>2344284</v>
      </c>
    </row>
    <row r="33" spans="1:36" ht="15.6" x14ac:dyDescent="0.3">
      <c r="B33" s="22"/>
      <c r="C33" s="22"/>
      <c r="D33" s="27"/>
      <c r="E33" s="22"/>
      <c r="F33" s="27"/>
      <c r="G33" s="22"/>
      <c r="H33" s="27"/>
      <c r="I33" s="22"/>
      <c r="J33" s="27"/>
      <c r="K33" s="22"/>
      <c r="L33" s="27"/>
      <c r="M33" s="22"/>
      <c r="N33" s="27"/>
      <c r="O33" s="22"/>
      <c r="P33" s="27"/>
      <c r="Q33" s="22"/>
      <c r="R33" s="27"/>
      <c r="S33" s="22"/>
      <c r="T33" s="27"/>
      <c r="U33" s="22"/>
      <c r="V33" s="27"/>
      <c r="W33" s="22"/>
      <c r="X33" s="27"/>
      <c r="Y33" s="22"/>
      <c r="Z33" s="27"/>
      <c r="AA33" s="22"/>
      <c r="AB33" s="27"/>
      <c r="AC33" s="22"/>
      <c r="AD33" s="27"/>
      <c r="AE33" s="22"/>
      <c r="AF33" s="27"/>
      <c r="AH33" s="27"/>
      <c r="AJ33" s="27"/>
    </row>
    <row r="34" spans="1:36" ht="15.6" x14ac:dyDescent="0.3">
      <c r="B34" s="22" t="s">
        <v>15</v>
      </c>
      <c r="C34" s="22"/>
      <c r="D34" s="27">
        <v>1570298</v>
      </c>
      <c r="E34" s="22"/>
      <c r="F34" s="27">
        <v>1299455</v>
      </c>
      <c r="G34" s="22"/>
      <c r="H34" s="27">
        <v>1361007</v>
      </c>
      <c r="I34" s="22"/>
      <c r="J34" s="27">
        <v>1187271</v>
      </c>
      <c r="K34" s="22"/>
      <c r="L34" s="27">
        <v>836640</v>
      </c>
      <c r="M34" s="22"/>
      <c r="N34" s="27">
        <v>750477</v>
      </c>
      <c r="O34" s="22"/>
      <c r="P34" s="27">
        <v>882128</v>
      </c>
      <c r="Q34" s="22"/>
      <c r="R34" s="27">
        <v>805820</v>
      </c>
      <c r="S34" s="22"/>
      <c r="T34" s="27">
        <v>603124</v>
      </c>
      <c r="U34" s="22"/>
      <c r="V34" s="27">
        <v>522509</v>
      </c>
      <c r="W34" s="22"/>
      <c r="X34" s="27">
        <v>645175</v>
      </c>
      <c r="Y34" s="22"/>
      <c r="Z34" s="27">
        <v>433130</v>
      </c>
      <c r="AA34" s="22"/>
      <c r="AB34" s="27">
        <v>525830</v>
      </c>
      <c r="AC34" s="22"/>
      <c r="AD34" s="27">
        <v>680405</v>
      </c>
      <c r="AE34" s="22"/>
      <c r="AF34" s="27">
        <v>586180</v>
      </c>
      <c r="AG34" s="68"/>
      <c r="AH34" s="27">
        <v>561729</v>
      </c>
      <c r="AI34" s="68"/>
      <c r="AJ34" s="27">
        <v>536291</v>
      </c>
    </row>
    <row r="35" spans="1:36" x14ac:dyDescent="0.25">
      <c r="B35" s="1" t="s">
        <v>16</v>
      </c>
      <c r="D35" s="26">
        <v>145848</v>
      </c>
      <c r="F35" s="26">
        <v>145848</v>
      </c>
      <c r="H35" s="26">
        <v>145848</v>
      </c>
      <c r="J35" s="26">
        <v>145848</v>
      </c>
      <c r="L35" s="26">
        <v>145848</v>
      </c>
      <c r="N35" s="26">
        <v>145848</v>
      </c>
      <c r="P35" s="26">
        <v>145848</v>
      </c>
      <c r="R35" s="26">
        <v>145848</v>
      </c>
      <c r="T35" s="26">
        <v>145848</v>
      </c>
      <c r="V35" s="26">
        <v>145848</v>
      </c>
      <c r="X35" s="26">
        <v>145848</v>
      </c>
      <c r="Z35" s="26">
        <v>145848</v>
      </c>
      <c r="AB35" s="26">
        <v>145848</v>
      </c>
      <c r="AD35" s="26">
        <v>145848</v>
      </c>
      <c r="AF35" s="26">
        <v>145848</v>
      </c>
      <c r="AH35" s="26">
        <v>145848</v>
      </c>
      <c r="AJ35" s="26">
        <v>145848</v>
      </c>
    </row>
    <row r="36" spans="1:36" ht="15.6" x14ac:dyDescent="0.3">
      <c r="B36" s="22"/>
      <c r="C36" s="22"/>
      <c r="D36" s="27"/>
      <c r="E36" s="22"/>
      <c r="F36" s="27"/>
      <c r="G36" s="22"/>
      <c r="H36" s="27"/>
      <c r="I36" s="22"/>
      <c r="J36" s="27"/>
      <c r="K36" s="22"/>
      <c r="L36" s="27"/>
      <c r="M36" s="22"/>
      <c r="N36" s="27"/>
      <c r="O36" s="22"/>
      <c r="P36" s="27"/>
      <c r="Q36" s="22"/>
      <c r="R36" s="27"/>
      <c r="S36" s="22"/>
      <c r="T36" s="27"/>
      <c r="U36" s="22"/>
      <c r="V36" s="27"/>
      <c r="W36" s="22"/>
      <c r="X36" s="27"/>
      <c r="Y36" s="22"/>
      <c r="Z36" s="27"/>
      <c r="AA36" s="22"/>
      <c r="AB36" s="27"/>
      <c r="AC36" s="22"/>
      <c r="AD36" s="27"/>
      <c r="AE36" s="22"/>
      <c r="AF36" s="27"/>
      <c r="AH36" s="27"/>
      <c r="AJ36" s="27"/>
    </row>
    <row r="37" spans="1:36" ht="15.6" x14ac:dyDescent="0.3">
      <c r="B37" s="22" t="s">
        <v>17</v>
      </c>
      <c r="C37" s="22"/>
      <c r="D37" s="27">
        <f>D38+D39</f>
        <v>6847943</v>
      </c>
      <c r="E37" s="22"/>
      <c r="F37" s="27">
        <f>F38+F39</f>
        <v>6087753</v>
      </c>
      <c r="G37" s="22"/>
      <c r="H37" s="27">
        <f>H38+H39</f>
        <v>5502311</v>
      </c>
      <c r="I37" s="22"/>
      <c r="J37" s="27">
        <f>J38+J39</f>
        <v>6274969</v>
      </c>
      <c r="K37" s="22"/>
      <c r="L37" s="27">
        <f>L38+L39</f>
        <v>5837319</v>
      </c>
      <c r="M37" s="22"/>
      <c r="N37" s="27">
        <f>N38+N39</f>
        <v>4705874</v>
      </c>
      <c r="O37" s="22"/>
      <c r="P37" s="27">
        <f>P38+P39</f>
        <v>5115228</v>
      </c>
      <c r="Q37" s="22"/>
      <c r="R37" s="27">
        <f>R38+R39</f>
        <v>4787845</v>
      </c>
      <c r="S37" s="22"/>
      <c r="T37" s="27">
        <f>T38+T39</f>
        <v>4110240</v>
      </c>
      <c r="U37" s="22"/>
      <c r="V37" s="27">
        <f>V38+V39</f>
        <v>3335700</v>
      </c>
      <c r="W37" s="22"/>
      <c r="X37" s="27">
        <v>3041578</v>
      </c>
      <c r="Y37" s="22"/>
      <c r="Z37" s="27">
        <v>3015081</v>
      </c>
      <c r="AA37" s="22"/>
      <c r="AB37" s="27">
        <v>3936730</v>
      </c>
      <c r="AC37" s="22"/>
      <c r="AD37" s="27">
        <v>3386834</v>
      </c>
      <c r="AE37" s="22"/>
      <c r="AF37" s="27">
        <v>2753443</v>
      </c>
      <c r="AG37" s="68"/>
      <c r="AH37" s="27">
        <v>2724381</v>
      </c>
      <c r="AI37" s="68"/>
      <c r="AJ37" s="27">
        <v>1807993</v>
      </c>
    </row>
    <row r="38" spans="1:36" x14ac:dyDescent="0.25">
      <c r="B38" s="20" t="s">
        <v>18</v>
      </c>
      <c r="D38" s="26">
        <v>1096208</v>
      </c>
      <c r="F38" s="26">
        <v>1029009</v>
      </c>
      <c r="H38" s="26">
        <v>1023841</v>
      </c>
      <c r="J38" s="26">
        <v>1139735</v>
      </c>
      <c r="L38" s="26">
        <v>1049392</v>
      </c>
      <c r="N38" s="26">
        <v>788821</v>
      </c>
      <c r="P38" s="26">
        <v>614923</v>
      </c>
      <c r="R38" s="26">
        <v>525882</v>
      </c>
      <c r="T38" s="26">
        <v>444226</v>
      </c>
      <c r="V38" s="26">
        <v>412629</v>
      </c>
      <c r="X38" s="26">
        <v>347985</v>
      </c>
      <c r="Z38" s="26">
        <v>382378</v>
      </c>
      <c r="AB38" s="26">
        <v>360153</v>
      </c>
      <c r="AD38" s="26">
        <v>254960</v>
      </c>
      <c r="AF38" s="26">
        <v>418021</v>
      </c>
      <c r="AH38" s="26">
        <v>433604</v>
      </c>
      <c r="AJ38" s="26">
        <v>312920</v>
      </c>
    </row>
    <row r="39" spans="1:36" x14ac:dyDescent="0.25">
      <c r="B39" s="20" t="s">
        <v>19</v>
      </c>
      <c r="D39" s="26">
        <v>5751735</v>
      </c>
      <c r="F39" s="26">
        <v>5058744</v>
      </c>
      <c r="H39" s="26">
        <v>4478470</v>
      </c>
      <c r="J39" s="26">
        <v>5135234</v>
      </c>
      <c r="L39" s="26">
        <v>4787927</v>
      </c>
      <c r="N39" s="26">
        <v>3917053</v>
      </c>
      <c r="P39" s="26">
        <v>4500305</v>
      </c>
      <c r="R39" s="26">
        <v>4261963</v>
      </c>
      <c r="T39" s="26">
        <v>3666014</v>
      </c>
      <c r="V39" s="26">
        <v>2923071</v>
      </c>
      <c r="X39" s="26">
        <v>2693593</v>
      </c>
      <c r="Z39" s="26">
        <v>2632703</v>
      </c>
      <c r="AB39" s="26">
        <v>3576577</v>
      </c>
      <c r="AD39" s="26">
        <v>3131874</v>
      </c>
      <c r="AF39" s="26">
        <v>2335422</v>
      </c>
      <c r="AH39" s="26">
        <v>2290777</v>
      </c>
      <c r="AJ39" s="26">
        <v>1495073</v>
      </c>
    </row>
    <row r="41" spans="1:36" x14ac:dyDescent="0.25">
      <c r="B41" s="20" t="s">
        <v>20</v>
      </c>
      <c r="D41" s="26">
        <v>25530098</v>
      </c>
      <c r="F41" s="26">
        <v>25530098</v>
      </c>
      <c r="H41" s="26">
        <v>25530098</v>
      </c>
      <c r="J41" s="26">
        <v>25530098</v>
      </c>
      <c r="L41" s="26">
        <v>25530098</v>
      </c>
      <c r="N41" s="26">
        <v>25530098</v>
      </c>
      <c r="P41" s="26">
        <v>25530098</v>
      </c>
      <c r="R41" s="26">
        <v>25530098</v>
      </c>
      <c r="T41" s="26">
        <v>25530098</v>
      </c>
      <c r="V41" s="26">
        <v>25530098</v>
      </c>
      <c r="X41" s="26">
        <v>25530098</v>
      </c>
      <c r="Z41" s="26">
        <v>25530098</v>
      </c>
      <c r="AB41" s="26">
        <v>25530098</v>
      </c>
      <c r="AD41" s="26">
        <v>25530098</v>
      </c>
      <c r="AF41" s="26">
        <v>25530098</v>
      </c>
      <c r="AH41" s="26">
        <v>25530098</v>
      </c>
      <c r="AJ41" s="26">
        <v>25530098</v>
      </c>
    </row>
    <row r="42" spans="1:36" ht="15.6" x14ac:dyDescent="0.3">
      <c r="B42" s="22" t="s">
        <v>21</v>
      </c>
      <c r="D42" s="28">
        <f>D21*1000/D41</f>
        <v>29.222958721114193</v>
      </c>
      <c r="F42" s="28">
        <f>F21*1000/F41</f>
        <v>21.469913668173149</v>
      </c>
      <c r="H42" s="28">
        <f>H21*1000/H41</f>
        <v>38.638864606003473</v>
      </c>
      <c r="J42" s="28">
        <f>J21*1000/J41</f>
        <v>18.464245613158241</v>
      </c>
      <c r="L42" s="28">
        <f>L21*1000/L41</f>
        <v>8.9639687242877013</v>
      </c>
      <c r="N42" s="28">
        <f>N21*1000/N41</f>
        <v>11.96564149499152</v>
      </c>
      <c r="P42" s="28">
        <f>P21*1000/P41</f>
        <v>18.19060780730258</v>
      </c>
      <c r="R42" s="28">
        <f>R21*1000/R41</f>
        <v>16.053639903771618</v>
      </c>
      <c r="T42" s="28">
        <f>T21*1000/T41</f>
        <v>9.237959055229636</v>
      </c>
      <c r="V42" s="28">
        <f>V21*1000/V41</f>
        <v>7.5194775985583764</v>
      </c>
      <c r="X42" s="28">
        <f>X21*1000/X41</f>
        <v>11.769637547023908</v>
      </c>
      <c r="Z42" s="28">
        <v>7.28</v>
      </c>
      <c r="AB42" s="28">
        <v>2.96</v>
      </c>
      <c r="AD42" s="28">
        <v>10.47</v>
      </c>
      <c r="AF42" s="28">
        <v>6.8</v>
      </c>
      <c r="AG42" s="68"/>
      <c r="AH42" s="28">
        <v>3.67</v>
      </c>
      <c r="AI42" s="68"/>
      <c r="AJ42" s="28">
        <v>0.59</v>
      </c>
    </row>
    <row r="43" spans="1:36" ht="15.6" x14ac:dyDescent="0.3">
      <c r="B43" s="22" t="s">
        <v>22</v>
      </c>
      <c r="C43" s="22"/>
      <c r="D43" s="32">
        <v>35.69</v>
      </c>
      <c r="E43" s="22"/>
      <c r="F43" s="32">
        <v>17.989999999999998</v>
      </c>
      <c r="G43" s="22"/>
      <c r="H43" s="32">
        <v>38.369999999999997</v>
      </c>
      <c r="I43" s="22"/>
      <c r="J43" s="32">
        <v>16.7</v>
      </c>
      <c r="K43" s="22"/>
      <c r="L43" s="32">
        <v>4.5599999999999996</v>
      </c>
      <c r="M43" s="22"/>
      <c r="N43" s="32">
        <v>6.3</v>
      </c>
      <c r="O43" s="22"/>
      <c r="P43" s="32">
        <v>17.61</v>
      </c>
      <c r="Q43" s="22"/>
      <c r="R43" s="32">
        <v>14.99</v>
      </c>
      <c r="S43" s="22"/>
      <c r="T43" s="32">
        <v>8.14</v>
      </c>
      <c r="U43" s="22"/>
      <c r="V43" s="32">
        <v>6.11</v>
      </c>
      <c r="W43" s="22"/>
      <c r="X43" s="32">
        <v>11.85</v>
      </c>
      <c r="Y43" s="22"/>
      <c r="Z43" s="32">
        <v>4.3899999999999997</v>
      </c>
      <c r="AA43" s="22"/>
      <c r="AB43" s="32">
        <v>10.97</v>
      </c>
      <c r="AC43" s="22"/>
      <c r="AD43" s="32">
        <v>9.08</v>
      </c>
      <c r="AE43" s="22"/>
      <c r="AF43" s="37">
        <v>6.8</v>
      </c>
      <c r="AH43" s="37">
        <v>5.84</v>
      </c>
      <c r="AJ43" s="37">
        <v>0</v>
      </c>
    </row>
    <row r="45" spans="1:36" ht="15.6" x14ac:dyDescent="0.3">
      <c r="B45" s="24" t="s">
        <v>23</v>
      </c>
      <c r="D45" s="58">
        <v>2023</v>
      </c>
      <c r="F45" s="58">
        <v>2022</v>
      </c>
      <c r="H45" s="58">
        <v>2021</v>
      </c>
      <c r="J45" s="58">
        <v>2020</v>
      </c>
      <c r="L45" s="58">
        <v>2019</v>
      </c>
      <c r="N45" s="58">
        <v>2018</v>
      </c>
      <c r="P45" s="58">
        <f>P28</f>
        <v>2017</v>
      </c>
      <c r="R45" s="58">
        <f>R28</f>
        <v>2016</v>
      </c>
      <c r="T45" s="58">
        <f>T28</f>
        <v>2015</v>
      </c>
      <c r="V45" s="58">
        <f>V28</f>
        <v>2014</v>
      </c>
      <c r="X45" s="58">
        <f>X28</f>
        <v>2013</v>
      </c>
      <c r="Z45" s="58">
        <f>Z28</f>
        <v>2012</v>
      </c>
      <c r="AB45" s="58">
        <f>AB28</f>
        <v>2011</v>
      </c>
      <c r="AD45" s="58">
        <f>AD28</f>
        <v>2010</v>
      </c>
      <c r="AE45" s="57"/>
      <c r="AF45" s="58">
        <f>AF28</f>
        <v>2009</v>
      </c>
      <c r="AG45" s="62"/>
      <c r="AH45" s="58">
        <v>2008</v>
      </c>
      <c r="AI45" s="62"/>
      <c r="AJ45" s="58">
        <v>2007</v>
      </c>
    </row>
    <row r="46" spans="1:36" ht="15.6" x14ac:dyDescent="0.3">
      <c r="A46" s="29" t="s">
        <v>24</v>
      </c>
      <c r="D46" s="22"/>
      <c r="F46" s="22"/>
      <c r="H46" s="22"/>
      <c r="J46" s="22"/>
      <c r="L46" s="22"/>
      <c r="N46" s="22"/>
      <c r="P46" s="22"/>
      <c r="R46" s="22"/>
      <c r="T46" s="22"/>
      <c r="V46" s="22"/>
      <c r="X46" s="22"/>
      <c r="Z46" s="22"/>
      <c r="AB46" s="22"/>
      <c r="AD46" s="22"/>
      <c r="AF46" s="22"/>
      <c r="AH46" s="22"/>
      <c r="AJ46" s="22"/>
    </row>
    <row r="47" spans="1:36" ht="15" customHeight="1" x14ac:dyDescent="0.25">
      <c r="B47" s="20" t="s">
        <v>25</v>
      </c>
      <c r="D47" s="31">
        <f>(D30/D39)</f>
        <v>1.1155703452958108</v>
      </c>
      <c r="F47" s="31">
        <f>(F30/F39)</f>
        <v>1.1008807719860898</v>
      </c>
      <c r="H47" s="31">
        <f>(H30/H39)</f>
        <v>1.1590799983029918</v>
      </c>
      <c r="J47" s="31">
        <f>(J30/J39)</f>
        <v>1.1539830512105194</v>
      </c>
      <c r="L47" s="31">
        <f>(L30/L39)</f>
        <v>1.0942975947628275</v>
      </c>
      <c r="N47" s="31">
        <f>(N30/N39)</f>
        <v>1.1405794100820184</v>
      </c>
      <c r="P47" s="31">
        <f>(P30/P39)</f>
        <v>1.1265951974366182</v>
      </c>
      <c r="R47" s="31">
        <f>(R30/R39)</f>
        <v>1.1113960867328037</v>
      </c>
      <c r="T47" s="31">
        <f>(T30/T39)</f>
        <v>1.061686343805561</v>
      </c>
      <c r="V47" s="31">
        <f>(V30/V39)</f>
        <v>1.0881408628117484</v>
      </c>
      <c r="X47" s="31">
        <f>(X30/X39)</f>
        <v>1.1377082580775937</v>
      </c>
      <c r="Z47" s="31">
        <f>(Z30/Z39)</f>
        <v>1.0971248940727458</v>
      </c>
      <c r="AB47" s="31">
        <f>(AB30/AB39)</f>
        <v>1.0237022717531317</v>
      </c>
      <c r="AD47" s="31">
        <f>(AD30/AD39)</f>
        <v>1.096592008490763</v>
      </c>
      <c r="AF47" s="31">
        <f>(AF30/AF39)</f>
        <v>1.2082364557668808</v>
      </c>
      <c r="AH47" s="31">
        <v>1.232</v>
      </c>
      <c r="AJ47" s="31">
        <v>1.25</v>
      </c>
    </row>
    <row r="48" spans="1:36" x14ac:dyDescent="0.25">
      <c r="A48" s="30" t="s">
        <v>26</v>
      </c>
      <c r="B48" s="20" t="s">
        <v>27</v>
      </c>
      <c r="D48" s="31">
        <f>(D37/D32)</f>
        <v>0.81346483190490748</v>
      </c>
      <c r="F48" s="31">
        <f>(F37/F32)</f>
        <v>0.82409389311902415</v>
      </c>
      <c r="H48" s="31">
        <f>(H37/H32)</f>
        <v>0.80169839136114629</v>
      </c>
      <c r="J48" s="31">
        <f>(J37/J32)</f>
        <v>0.8408961652265271</v>
      </c>
      <c r="L48" s="31">
        <f>(L37/L32)</f>
        <v>0.87464112380672399</v>
      </c>
      <c r="N48" s="31">
        <f>(N37/N32)</f>
        <v>0.86245807866832613</v>
      </c>
      <c r="P48" s="31">
        <f>(P37/P32)</f>
        <v>0.85291385070354331</v>
      </c>
      <c r="R48" s="31">
        <f>(R37/R32)</f>
        <v>0.85594060423711471</v>
      </c>
      <c r="T48" s="31">
        <f>(T37/T32)</f>
        <v>0.87203958786123881</v>
      </c>
      <c r="V48" s="31">
        <f>(V37/V32)</f>
        <v>0.864572136968215</v>
      </c>
      <c r="X48" s="31">
        <f>(X37/X32)</f>
        <v>0.82500183766040203</v>
      </c>
      <c r="Z48" s="31">
        <f>(Z37/Z32)</f>
        <v>0.87438993727472014</v>
      </c>
      <c r="AB48" s="31">
        <f>(AB37/AB32)</f>
        <v>0.88216853106736937</v>
      </c>
      <c r="AD48" s="31">
        <f>(AD37/AD32)</f>
        <v>0.83271083897454756</v>
      </c>
      <c r="AF48" s="31">
        <f>(AF37/AF32)</f>
        <v>0.82447719398267405</v>
      </c>
      <c r="AH48" s="31">
        <v>0.82899999999999996</v>
      </c>
      <c r="AJ48" s="31">
        <v>0.77100000000000002</v>
      </c>
    </row>
    <row r="49" spans="1:36" x14ac:dyDescent="0.25">
      <c r="A49" s="30" t="s">
        <v>28</v>
      </c>
      <c r="B49" s="20" t="s">
        <v>29</v>
      </c>
      <c r="D49" s="31">
        <f>(D21/D32)</f>
        <v>8.8624808911980546E-2</v>
      </c>
      <c r="F49" s="31">
        <f>(F21/F32)</f>
        <v>7.41997517871434E-2</v>
      </c>
      <c r="H49" s="31">
        <f>(H21/H32)</f>
        <v>0.14372844154969944</v>
      </c>
      <c r="J49" s="31">
        <f>(J21/J32)</f>
        <v>6.317057612727546E-2</v>
      </c>
      <c r="L49" s="31">
        <f>(L21/L32)</f>
        <v>3.4290141728470315E-2</v>
      </c>
      <c r="N49" s="31">
        <f>(N21/N32)</f>
        <v>5.5986867413771582E-2</v>
      </c>
      <c r="P49" s="31">
        <f>(P21/P32)</f>
        <v>7.7435456557856497E-2</v>
      </c>
      <c r="R49" s="31">
        <f>(R21/R32)</f>
        <v>7.3270565899101928E-2</v>
      </c>
      <c r="T49" s="31">
        <f>(T21/T32)</f>
        <v>5.0037722526840703E-2</v>
      </c>
      <c r="V49" s="31">
        <f>(V21/V32)</f>
        <v>4.9757024567616735E-2</v>
      </c>
      <c r="X49" s="31">
        <f>(X21/X32)</f>
        <v>8.150261219018469E-2</v>
      </c>
      <c r="Z49" s="31">
        <f>(Z21/Z32)</f>
        <v>5.3935794532295155E-2</v>
      </c>
      <c r="AB49" s="31">
        <f>(AB21/AB32)</f>
        <v>1.6939604173389265E-2</v>
      </c>
      <c r="AD49" s="31">
        <f>(AD21/AD32)</f>
        <v>6.5747058385307575E-2</v>
      </c>
      <c r="AF49" s="31">
        <f>(AF21/AF32)</f>
        <v>5.1999282553749332E-2</v>
      </c>
      <c r="AH49" s="31">
        <v>2.8000000000000001E-2</v>
      </c>
      <c r="AJ49" s="31">
        <v>6.0000000000000001E-3</v>
      </c>
    </row>
    <row r="50" spans="1:36" x14ac:dyDescent="0.25">
      <c r="A50" s="30" t="s">
        <v>30</v>
      </c>
      <c r="B50" s="20" t="s">
        <v>31</v>
      </c>
      <c r="D50" s="2">
        <f>D21/D34</f>
        <v>0.4751104567413319</v>
      </c>
      <c r="F50" s="2">
        <f>F21/F34</f>
        <v>0.42181452993755075</v>
      </c>
      <c r="H50" s="2">
        <f>H21/H34</f>
        <v>0.7247971538720962</v>
      </c>
      <c r="J50" s="2">
        <f>J21/J34</f>
        <v>0.39703993443788316</v>
      </c>
      <c r="L50" s="2">
        <f>L21/L34</f>
        <v>0.27353580990629184</v>
      </c>
      <c r="N50" s="2">
        <f>N21/N34</f>
        <v>0.40705311421935647</v>
      </c>
      <c r="P50" s="2">
        <f>P21/P34</f>
        <v>0.5264632797054396</v>
      </c>
      <c r="R50" s="2">
        <f>R21/R34</f>
        <v>0.50861358616068109</v>
      </c>
      <c r="T50" s="2">
        <f>T21/T34</f>
        <v>0.3910406483575517</v>
      </c>
      <c r="V50" s="2">
        <f>V21/V34</f>
        <v>0.36740611166506221</v>
      </c>
      <c r="X50" s="2">
        <f>X21/X34</f>
        <v>0.46573410315030805</v>
      </c>
      <c r="Z50" s="2">
        <f>Z21/Z34</f>
        <v>0.42939071410431051</v>
      </c>
      <c r="AB50" s="2">
        <f>AB21/AB34</f>
        <v>0.14376129167221346</v>
      </c>
      <c r="AD50" s="2">
        <f>AD21/AD34</f>
        <v>0.39301445462628876</v>
      </c>
      <c r="AE50" s="2"/>
      <c r="AF50" s="2">
        <f>AF21/AF34</f>
        <v>0.2962537104643625</v>
      </c>
      <c r="AH50" s="2">
        <v>0.16700000000000001</v>
      </c>
      <c r="AJ50" s="2">
        <v>2.8000000000000001E-2</v>
      </c>
    </row>
    <row r="51" spans="1:36" x14ac:dyDescent="0.25">
      <c r="A51" s="12" t="s">
        <v>32</v>
      </c>
    </row>
    <row r="52" spans="1:36" ht="15.6" x14ac:dyDescent="0.3">
      <c r="B52" s="18" t="s">
        <v>33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61"/>
      <c r="AH52" s="7"/>
      <c r="AI52" s="61"/>
      <c r="AJ52" s="7"/>
    </row>
    <row r="53" spans="1:36" ht="15.6" x14ac:dyDescent="0.3">
      <c r="B53" s="8" t="s">
        <v>2</v>
      </c>
      <c r="C53" s="23"/>
      <c r="D53" s="56">
        <v>2023</v>
      </c>
      <c r="E53" s="23"/>
      <c r="F53" s="56">
        <v>2022</v>
      </c>
      <c r="G53" s="23"/>
      <c r="H53" s="56">
        <v>2021</v>
      </c>
      <c r="I53" s="23"/>
      <c r="J53" s="56">
        <v>2020</v>
      </c>
      <c r="K53" s="23"/>
      <c r="L53" s="56">
        <v>2019</v>
      </c>
      <c r="M53" s="23"/>
      <c r="N53" s="56">
        <v>2018</v>
      </c>
      <c r="O53" s="23"/>
      <c r="P53" s="56">
        <v>2017</v>
      </c>
      <c r="Q53" s="23"/>
      <c r="R53" s="56">
        <v>2016</v>
      </c>
      <c r="S53" s="23"/>
      <c r="AG53" s="20"/>
      <c r="AI53" s="20"/>
    </row>
  </sheetData>
  <phoneticPr fontId="0" type="noConversion"/>
  <printOptions horizontalCentered="1"/>
  <pageMargins left="0.43307086614173229" right="0.35433070866141736" top="0.6692913385826772" bottom="0.98425196850393704" header="0.27559055118110237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499984740745262"/>
    <pageSetUpPr fitToPage="1"/>
  </sheetPr>
  <dimension ref="A1:AJ53"/>
  <sheetViews>
    <sheetView showGridLines="0" topLeftCell="A28" zoomScale="85" zoomScaleNormal="85" workbookViewId="0">
      <pane xSplit="2" topLeftCell="C1" activePane="topRight" state="frozenSplit"/>
      <selection activeCell="B53" sqref="B53"/>
      <selection pane="topRight" activeCell="D40" sqref="D40"/>
    </sheetView>
  </sheetViews>
  <sheetFormatPr defaultColWidth="9.109375" defaultRowHeight="15" outlineLevelCol="1" x14ac:dyDescent="0.25"/>
  <cols>
    <col min="1" max="1" width="37" style="20" hidden="1" customWidth="1" outlineLevel="1"/>
    <col min="2" max="2" width="58.44140625" style="20" customWidth="1" collapsed="1"/>
    <col min="3" max="3" width="1.109375" style="20" customWidth="1"/>
    <col min="4" max="4" width="13.88671875" style="20" bestFit="1" customWidth="1"/>
    <col min="5" max="5" width="1.109375" style="20" customWidth="1"/>
    <col min="6" max="6" width="13.88671875" style="20" bestFit="1" customWidth="1"/>
    <col min="7" max="7" width="1.109375" style="20" customWidth="1"/>
    <col min="8" max="8" width="13.88671875" style="20" bestFit="1" customWidth="1"/>
    <col min="9" max="9" width="1.109375" style="20" customWidth="1"/>
    <col min="10" max="10" width="13.88671875" style="20" bestFit="1" customWidth="1"/>
    <col min="11" max="11" width="1.109375" style="20" customWidth="1"/>
    <col min="12" max="12" width="13.88671875" style="20" bestFit="1" customWidth="1"/>
    <col min="13" max="13" width="1.109375" style="20" customWidth="1"/>
    <col min="14" max="14" width="13.88671875" style="20" bestFit="1" customWidth="1"/>
    <col min="15" max="15" width="1.109375" style="20" customWidth="1"/>
    <col min="16" max="16" width="13.88671875" style="20" bestFit="1" customWidth="1"/>
    <col min="17" max="17" width="1.109375" style="20" customWidth="1"/>
    <col min="18" max="18" width="13.88671875" style="20" bestFit="1" customWidth="1"/>
    <col min="19" max="19" width="1.109375" style="20" customWidth="1"/>
    <col min="20" max="20" width="13.88671875" style="20" bestFit="1" customWidth="1"/>
    <col min="21" max="21" width="1.109375" style="20" customWidth="1"/>
    <col min="22" max="22" width="13.88671875" style="20" bestFit="1" customWidth="1"/>
    <col min="23" max="23" width="1.109375" style="20" customWidth="1"/>
    <col min="24" max="24" width="13.88671875" style="20" bestFit="1" customWidth="1"/>
    <col min="25" max="25" width="1.109375" style="20" customWidth="1"/>
    <col min="26" max="26" width="13.88671875" style="20" bestFit="1" customWidth="1"/>
    <col min="27" max="27" width="1.109375" style="20" customWidth="1"/>
    <col min="28" max="28" width="13.88671875" style="20" bestFit="1" customWidth="1"/>
    <col min="29" max="29" width="1" style="20" customWidth="1"/>
    <col min="30" max="30" width="13.88671875" style="20" bestFit="1" customWidth="1"/>
    <col min="31" max="31" width="1" style="20" customWidth="1"/>
    <col min="32" max="32" width="13.6640625" style="20" customWidth="1"/>
    <col min="33" max="33" width="1" style="3" customWidth="1"/>
    <col min="34" max="34" width="13.6640625" style="20" customWidth="1"/>
    <col min="35" max="35" width="1.109375" style="3" customWidth="1"/>
    <col min="36" max="36" width="13.6640625" style="20" customWidth="1"/>
    <col min="37" max="16384" width="9.109375" style="20"/>
  </cols>
  <sheetData>
    <row r="1" spans="2:36" ht="15.6" x14ac:dyDescent="0.3">
      <c r="B1" s="38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74"/>
      <c r="AH1" s="21"/>
      <c r="AI1" s="74"/>
      <c r="AJ1" s="21"/>
    </row>
    <row r="2" spans="2:36" ht="15.6" x14ac:dyDescent="0.3">
      <c r="B2" s="22"/>
    </row>
    <row r="3" spans="2:36" ht="15.6" x14ac:dyDescent="0.3">
      <c r="B3" s="18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61"/>
      <c r="AH3" s="7"/>
      <c r="AI3" s="61"/>
      <c r="AJ3" s="7"/>
    </row>
    <row r="4" spans="2:36" ht="15.6" x14ac:dyDescent="0.3">
      <c r="B4" s="8" t="s">
        <v>2</v>
      </c>
      <c r="C4" s="42"/>
      <c r="D4" s="53">
        <v>2023</v>
      </c>
      <c r="E4" s="42"/>
      <c r="F4" s="53">
        <v>2022</v>
      </c>
      <c r="G4" s="42"/>
      <c r="H4" s="53">
        <v>2021</v>
      </c>
      <c r="I4" s="42"/>
      <c r="J4" s="53">
        <v>2020</v>
      </c>
      <c r="K4" s="42"/>
      <c r="L4" s="53">
        <v>2019</v>
      </c>
      <c r="M4" s="42"/>
      <c r="N4" s="53">
        <v>2018</v>
      </c>
      <c r="O4" s="42"/>
      <c r="P4" s="53">
        <v>2017</v>
      </c>
      <c r="Q4" s="42"/>
      <c r="R4" s="53">
        <v>2016</v>
      </c>
      <c r="S4" s="42"/>
      <c r="T4" s="53">
        <v>2015</v>
      </c>
      <c r="U4" s="54"/>
      <c r="V4" s="53">
        <v>2014</v>
      </c>
      <c r="W4" s="54"/>
      <c r="X4" s="53">
        <v>2013</v>
      </c>
      <c r="Y4" s="54"/>
      <c r="Z4" s="53">
        <v>2012</v>
      </c>
      <c r="AA4" s="54"/>
      <c r="AB4" s="53">
        <v>2011</v>
      </c>
      <c r="AC4" s="54"/>
      <c r="AD4" s="53">
        <v>2010</v>
      </c>
      <c r="AE4" s="54"/>
      <c r="AF4" s="53">
        <v>2009</v>
      </c>
      <c r="AG4" s="75"/>
      <c r="AH4" s="53">
        <v>2008</v>
      </c>
      <c r="AI4" s="75"/>
      <c r="AJ4" s="53">
        <v>2007</v>
      </c>
    </row>
    <row r="5" spans="2:36" ht="6" customHeight="1" x14ac:dyDescent="0.25"/>
    <row r="6" spans="2:36" ht="31.2" x14ac:dyDescent="0.3">
      <c r="B6" s="25" t="s">
        <v>3</v>
      </c>
      <c r="C6" s="22"/>
      <c r="D6" s="26">
        <v>1939427</v>
      </c>
      <c r="E6" s="22"/>
      <c r="F6" s="26">
        <v>1598986</v>
      </c>
      <c r="G6" s="22"/>
      <c r="H6" s="26">
        <v>1244786</v>
      </c>
      <c r="I6" s="22"/>
      <c r="J6" s="26">
        <v>1474907</v>
      </c>
      <c r="K6" s="22"/>
      <c r="L6" s="26">
        <v>1380257</v>
      </c>
      <c r="M6" s="22"/>
      <c r="N6" s="26">
        <v>1338831</v>
      </c>
      <c r="O6" s="22"/>
      <c r="P6" s="26">
        <v>1052740</v>
      </c>
      <c r="Q6" s="22"/>
      <c r="R6" s="26">
        <v>987654</v>
      </c>
      <c r="S6" s="22"/>
      <c r="T6" s="26">
        <v>846416</v>
      </c>
      <c r="U6" s="22"/>
      <c r="V6" s="26">
        <v>834047</v>
      </c>
      <c r="W6" s="22"/>
      <c r="X6" s="26">
        <v>853043</v>
      </c>
      <c r="Y6" s="22"/>
      <c r="Z6" s="26">
        <v>1083349</v>
      </c>
      <c r="AA6" s="22"/>
      <c r="AB6" s="26">
        <v>797818</v>
      </c>
      <c r="AC6" s="22"/>
      <c r="AD6" s="26">
        <v>577245</v>
      </c>
      <c r="AF6" s="26">
        <v>647849</v>
      </c>
      <c r="AH6" s="26">
        <v>653165</v>
      </c>
      <c r="AJ6" s="26">
        <v>654362</v>
      </c>
    </row>
    <row r="7" spans="2:36" ht="15.6" x14ac:dyDescent="0.3">
      <c r="B7" s="6"/>
      <c r="C7" s="9"/>
      <c r="D7" s="6"/>
      <c r="E7" s="9"/>
      <c r="F7" s="6"/>
      <c r="G7" s="9"/>
      <c r="H7" s="6"/>
      <c r="I7" s="9"/>
      <c r="J7" s="6"/>
      <c r="K7" s="9"/>
      <c r="L7" s="6"/>
      <c r="M7" s="9"/>
      <c r="N7" s="6"/>
      <c r="O7" s="9"/>
      <c r="P7" s="6"/>
      <c r="Q7" s="9"/>
      <c r="R7" s="6"/>
      <c r="S7" s="9"/>
      <c r="T7" s="6"/>
      <c r="U7" s="9"/>
      <c r="V7" s="6"/>
      <c r="W7" s="9"/>
      <c r="X7" s="6"/>
      <c r="Y7" s="9"/>
      <c r="Z7" s="6"/>
      <c r="AA7" s="9"/>
      <c r="AB7" s="6"/>
      <c r="AC7" s="3"/>
      <c r="AD7" s="6"/>
      <c r="AE7" s="3"/>
      <c r="AF7" s="6"/>
      <c r="AH7" s="6"/>
      <c r="AJ7" s="6"/>
    </row>
    <row r="9" spans="2:36" ht="15.6" x14ac:dyDescent="0.3">
      <c r="B9" s="10" t="s">
        <v>4</v>
      </c>
      <c r="C9" s="22"/>
      <c r="D9" s="35">
        <v>174194</v>
      </c>
      <c r="E9" s="22"/>
      <c r="F9" s="35">
        <v>132071</v>
      </c>
      <c r="G9" s="22"/>
      <c r="H9" s="35">
        <v>96715</v>
      </c>
      <c r="I9" s="22"/>
      <c r="J9" s="35">
        <v>110722</v>
      </c>
      <c r="K9" s="22"/>
      <c r="L9" s="35">
        <v>105978</v>
      </c>
      <c r="M9" s="22"/>
      <c r="N9" s="35">
        <v>140241</v>
      </c>
      <c r="O9" s="22"/>
      <c r="P9" s="35">
        <v>163010</v>
      </c>
      <c r="Q9" s="22"/>
      <c r="R9" s="35">
        <v>114989</v>
      </c>
      <c r="S9" s="22"/>
      <c r="T9" s="35">
        <v>80806</v>
      </c>
      <c r="U9" s="22"/>
      <c r="V9" s="35">
        <v>108306</v>
      </c>
      <c r="W9" s="22"/>
      <c r="X9" s="35">
        <v>83478</v>
      </c>
      <c r="Y9" s="22"/>
      <c r="Z9" s="35">
        <v>77779</v>
      </c>
      <c r="AA9" s="22"/>
      <c r="AB9" s="35">
        <v>94360</v>
      </c>
      <c r="AC9" s="35"/>
      <c r="AD9" s="35">
        <v>85487</v>
      </c>
      <c r="AF9" s="26">
        <v>132039</v>
      </c>
      <c r="AH9" s="26">
        <v>37289</v>
      </c>
      <c r="AJ9" s="26">
        <v>33968</v>
      </c>
    </row>
    <row r="10" spans="2:36" ht="15.6" x14ac:dyDescent="0.3">
      <c r="B10" s="17" t="s">
        <v>5</v>
      </c>
      <c r="C10" s="9"/>
      <c r="D10" s="16">
        <f>D9/D6</f>
        <v>8.9817250146563901E-2</v>
      </c>
      <c r="E10" s="9"/>
      <c r="F10" s="16">
        <f>F9/F6</f>
        <v>8.2596720671725701E-2</v>
      </c>
      <c r="G10" s="9"/>
      <c r="H10" s="16">
        <f>H9/H6</f>
        <v>7.7696085913562654E-2</v>
      </c>
      <c r="I10" s="9"/>
      <c r="J10" s="16">
        <f>J9/J6</f>
        <v>7.5070495970254392E-2</v>
      </c>
      <c r="K10" s="9"/>
      <c r="L10" s="16">
        <f>L9/L6</f>
        <v>7.6781353037876282E-2</v>
      </c>
      <c r="M10" s="9"/>
      <c r="N10" s="16">
        <f>N9/N6</f>
        <v>0.10474884432762611</v>
      </c>
      <c r="O10" s="9"/>
      <c r="P10" s="16">
        <f>P9/P6</f>
        <v>0.15484355111423523</v>
      </c>
      <c r="Q10" s="9"/>
      <c r="R10" s="16">
        <f>R9/R6</f>
        <v>0.11642640033858011</v>
      </c>
      <c r="S10" s="9"/>
      <c r="T10" s="16">
        <f>T9/T6</f>
        <v>9.5468422147029358E-2</v>
      </c>
      <c r="U10" s="9"/>
      <c r="V10" s="16">
        <f>V9/V6</f>
        <v>0.12985599132902581</v>
      </c>
      <c r="W10" s="9"/>
      <c r="X10" s="16">
        <f>X9/X6</f>
        <v>9.785907627165337E-2</v>
      </c>
      <c r="Y10" s="9"/>
      <c r="Z10" s="16">
        <f>Z9/Z6</f>
        <v>7.1794961734399532E-2</v>
      </c>
      <c r="AA10" s="9"/>
      <c r="AB10" s="16">
        <f>AB9/AB6</f>
        <v>0.11827258848509309</v>
      </c>
      <c r="AC10" s="3"/>
      <c r="AD10" s="16">
        <f>AD9/AD6</f>
        <v>0.14809482975166524</v>
      </c>
      <c r="AE10" s="3"/>
      <c r="AF10" s="16">
        <f>AF9/AF6</f>
        <v>0.20381138197326845</v>
      </c>
      <c r="AH10" s="16">
        <v>5.7000000000000002E-2</v>
      </c>
      <c r="AJ10" s="16">
        <v>5.1999999999999998E-2</v>
      </c>
    </row>
    <row r="11" spans="2:36" ht="15.6" x14ac:dyDescent="0.3">
      <c r="B11" s="6"/>
      <c r="C11" s="9"/>
      <c r="D11" s="6"/>
      <c r="E11" s="9"/>
      <c r="F11" s="6"/>
      <c r="G11" s="9"/>
      <c r="H11" s="6"/>
      <c r="I11" s="9"/>
      <c r="J11" s="6"/>
      <c r="K11" s="9"/>
      <c r="L11" s="6"/>
      <c r="M11" s="9"/>
      <c r="N11" s="6"/>
      <c r="O11" s="9"/>
      <c r="P11" s="6"/>
      <c r="Q11" s="9"/>
      <c r="R11" s="6"/>
      <c r="S11" s="9"/>
      <c r="T11" s="6"/>
      <c r="U11" s="9"/>
      <c r="V11" s="6"/>
      <c r="W11" s="9"/>
      <c r="X11" s="6"/>
      <c r="Y11" s="9"/>
      <c r="Z11" s="6"/>
      <c r="AA11" s="9"/>
      <c r="AB11" s="6"/>
      <c r="AC11" s="3"/>
      <c r="AD11" s="6"/>
      <c r="AE11" s="3"/>
      <c r="AF11" s="6"/>
      <c r="AH11" s="6"/>
      <c r="AJ11" s="6"/>
    </row>
    <row r="12" spans="2:36" ht="15.6" x14ac:dyDescent="0.3">
      <c r="B12" s="25"/>
      <c r="C12" s="22"/>
      <c r="D12" s="26"/>
      <c r="E12" s="22"/>
      <c r="F12" s="26"/>
      <c r="G12" s="22"/>
      <c r="H12" s="26"/>
      <c r="I12" s="22"/>
      <c r="J12" s="26"/>
      <c r="K12" s="22"/>
      <c r="L12" s="26"/>
      <c r="M12" s="22"/>
      <c r="N12" s="26"/>
      <c r="O12" s="22"/>
      <c r="P12" s="26"/>
      <c r="Q12" s="22"/>
      <c r="R12" s="26"/>
      <c r="S12" s="22"/>
      <c r="T12" s="26"/>
      <c r="U12" s="22"/>
      <c r="V12" s="26"/>
      <c r="W12" s="22"/>
      <c r="X12" s="26"/>
      <c r="Y12" s="22"/>
      <c r="Z12" s="26"/>
      <c r="AA12" s="22"/>
      <c r="AB12" s="26"/>
      <c r="AD12" s="26"/>
      <c r="AF12" s="26"/>
      <c r="AH12" s="26"/>
      <c r="AJ12" s="26"/>
    </row>
    <row r="13" spans="2:36" ht="15.6" x14ac:dyDescent="0.3">
      <c r="B13" s="22" t="s">
        <v>6</v>
      </c>
      <c r="D13" s="26">
        <v>102328</v>
      </c>
      <c r="F13" s="26">
        <v>57443</v>
      </c>
      <c r="H13" s="26">
        <v>62815</v>
      </c>
      <c r="J13" s="26">
        <v>33332</v>
      </c>
      <c r="L13" s="26">
        <v>49966</v>
      </c>
      <c r="N13" s="26">
        <v>83917</v>
      </c>
      <c r="P13" s="26">
        <v>110350</v>
      </c>
      <c r="R13" s="26">
        <v>62895</v>
      </c>
      <c r="T13" s="26">
        <v>46674</v>
      </c>
      <c r="V13" s="26">
        <v>52512</v>
      </c>
      <c r="X13" s="26">
        <f>42595</f>
        <v>42595</v>
      </c>
      <c r="Z13" s="26">
        <f>37225</f>
        <v>37225</v>
      </c>
      <c r="AB13" s="26">
        <v>57879</v>
      </c>
      <c r="AD13" s="26">
        <v>67609</v>
      </c>
      <c r="AF13" s="26">
        <v>25419</v>
      </c>
      <c r="AH13" s="26">
        <v>11738</v>
      </c>
      <c r="AJ13" s="26">
        <v>163</v>
      </c>
    </row>
    <row r="14" spans="2:36" x14ac:dyDescent="0.25">
      <c r="B14" s="17" t="s">
        <v>5</v>
      </c>
      <c r="C14" s="3"/>
      <c r="D14" s="16">
        <f>D13/D6</f>
        <v>5.2761975573197652E-2</v>
      </c>
      <c r="E14" s="3"/>
      <c r="F14" s="16">
        <f>F13/F6</f>
        <v>3.5924642242020882E-2</v>
      </c>
      <c r="G14" s="3"/>
      <c r="H14" s="16">
        <f>H13/H6</f>
        <v>5.0462489134678573E-2</v>
      </c>
      <c r="I14" s="3"/>
      <c r="J14" s="16">
        <f>J13/J6</f>
        <v>2.2599391012450277E-2</v>
      </c>
      <c r="K14" s="3"/>
      <c r="L14" s="16">
        <f>L13/L6</f>
        <v>3.6200504688619586E-2</v>
      </c>
      <c r="M14" s="3"/>
      <c r="N14" s="16">
        <f>N13/N6</f>
        <v>6.2679307545164403E-2</v>
      </c>
      <c r="O14" s="3"/>
      <c r="P14" s="16">
        <f>P13/P6</f>
        <v>0.10482170336455345</v>
      </c>
      <c r="Q14" s="3"/>
      <c r="R14" s="16">
        <f>R13/R6</f>
        <v>6.3681208196392669E-2</v>
      </c>
      <c r="S14" s="3"/>
      <c r="T14" s="16">
        <f>T13/T6</f>
        <v>5.5143097483979511E-2</v>
      </c>
      <c r="U14" s="3"/>
      <c r="V14" s="16">
        <f>V13/V6</f>
        <v>6.2960480644376163E-2</v>
      </c>
      <c r="W14" s="3"/>
      <c r="X14" s="16">
        <f>X13/X6</f>
        <v>4.9933004549594803E-2</v>
      </c>
      <c r="Y14" s="3"/>
      <c r="Z14" s="16">
        <f>Z13/Z6</f>
        <v>3.4361041548014538E-2</v>
      </c>
      <c r="AA14" s="3"/>
      <c r="AB14" s="16">
        <f>AB13/AB6</f>
        <v>7.2546620908528009E-2</v>
      </c>
      <c r="AC14" s="3"/>
      <c r="AD14" s="16">
        <f>AD13/AD6</f>
        <v>0.11712357837659919</v>
      </c>
      <c r="AE14" s="15"/>
      <c r="AF14" s="16">
        <f>AF13/AF6</f>
        <v>3.9235994807431979E-2</v>
      </c>
      <c r="AH14" s="16">
        <v>1.7999999999999999E-2</v>
      </c>
      <c r="AJ14" s="16">
        <v>0</v>
      </c>
    </row>
    <row r="15" spans="2:36" ht="15.6" x14ac:dyDescent="0.3">
      <c r="B15" s="6"/>
      <c r="C15" s="9"/>
      <c r="D15" s="6"/>
      <c r="E15" s="9"/>
      <c r="F15" s="6"/>
      <c r="G15" s="9"/>
      <c r="H15" s="6"/>
      <c r="I15" s="9"/>
      <c r="J15" s="6"/>
      <c r="K15" s="9"/>
      <c r="L15" s="6"/>
      <c r="M15" s="9"/>
      <c r="N15" s="6"/>
      <c r="O15" s="9"/>
      <c r="P15" s="6"/>
      <c r="Q15" s="9"/>
      <c r="R15" s="6"/>
      <c r="S15" s="9"/>
      <c r="T15" s="6"/>
      <c r="U15" s="9"/>
      <c r="V15" s="6"/>
      <c r="W15" s="9"/>
      <c r="X15" s="6"/>
      <c r="Y15" s="9"/>
      <c r="Z15" s="6"/>
      <c r="AA15" s="9"/>
      <c r="AB15" s="6"/>
      <c r="AC15" s="3"/>
      <c r="AD15" s="6"/>
      <c r="AE15" s="3"/>
      <c r="AF15" s="6"/>
      <c r="AH15" s="6"/>
      <c r="AJ15" s="6"/>
    </row>
    <row r="16" spans="2:36" x14ac:dyDescent="0.25">
      <c r="D16" s="26"/>
      <c r="F16" s="26"/>
      <c r="H16" s="26"/>
      <c r="J16" s="26"/>
      <c r="L16" s="26"/>
      <c r="N16" s="26"/>
      <c r="P16" s="26"/>
      <c r="R16" s="26"/>
      <c r="T16" s="26"/>
      <c r="V16" s="26"/>
      <c r="X16" s="26"/>
      <c r="Z16" s="26"/>
      <c r="AB16" s="26"/>
      <c r="AD16" s="26"/>
      <c r="AF16" s="26"/>
      <c r="AH16" s="26"/>
      <c r="AJ16" s="26"/>
    </row>
    <row r="17" spans="2:36" ht="15.6" x14ac:dyDescent="0.3">
      <c r="B17" s="22" t="s">
        <v>7</v>
      </c>
      <c r="C17" s="22"/>
      <c r="D17" s="26">
        <v>143070</v>
      </c>
      <c r="E17" s="22"/>
      <c r="F17" s="26">
        <v>62590</v>
      </c>
      <c r="G17" s="22"/>
      <c r="H17" s="26">
        <v>54738</v>
      </c>
      <c r="I17" s="22"/>
      <c r="J17" s="26">
        <v>28214</v>
      </c>
      <c r="K17" s="22"/>
      <c r="L17" s="26">
        <v>45280</v>
      </c>
      <c r="M17" s="22"/>
      <c r="N17" s="26">
        <v>80899</v>
      </c>
      <c r="O17" s="22"/>
      <c r="P17" s="26">
        <v>106863</v>
      </c>
      <c r="Q17" s="22"/>
      <c r="R17" s="26">
        <v>66141</v>
      </c>
      <c r="S17" s="22"/>
      <c r="T17" s="26">
        <v>47833</v>
      </c>
      <c r="U17" s="22"/>
      <c r="V17" s="26">
        <v>54376</v>
      </c>
      <c r="W17" s="22"/>
      <c r="X17" s="26">
        <f>43117</f>
        <v>43117</v>
      </c>
      <c r="Y17" s="22"/>
      <c r="Z17" s="26">
        <f>48389</f>
        <v>48389</v>
      </c>
      <c r="AA17" s="22"/>
      <c r="AB17" s="26">
        <v>57769</v>
      </c>
      <c r="AD17" s="26">
        <v>65703</v>
      </c>
      <c r="AF17" s="26">
        <v>38228</v>
      </c>
      <c r="AH17" s="26">
        <v>19566</v>
      </c>
      <c r="AJ17" s="26">
        <v>1494</v>
      </c>
    </row>
    <row r="18" spans="2:36" ht="15.6" x14ac:dyDescent="0.3">
      <c r="B18" s="17" t="s">
        <v>5</v>
      </c>
      <c r="C18" s="9"/>
      <c r="D18" s="16">
        <f>D17/D6</f>
        <v>7.3769211215477568E-2</v>
      </c>
      <c r="E18" s="9"/>
      <c r="F18" s="16">
        <f>F17/F6</f>
        <v>3.9143557229394131E-2</v>
      </c>
      <c r="G18" s="9"/>
      <c r="H18" s="16">
        <f>H17/H6</f>
        <v>4.3973823613054776E-2</v>
      </c>
      <c r="I18" s="9"/>
      <c r="J18" s="16">
        <f>J17/J6</f>
        <v>1.9129341714426741E-2</v>
      </c>
      <c r="K18" s="9"/>
      <c r="L18" s="16">
        <f>L17/L6</f>
        <v>3.2805484775661344E-2</v>
      </c>
      <c r="M18" s="9"/>
      <c r="N18" s="16">
        <f>N17/N6</f>
        <v>6.0425102197364716E-2</v>
      </c>
      <c r="O18" s="9"/>
      <c r="P18" s="16">
        <f>P17/P6</f>
        <v>0.10150939453236317</v>
      </c>
      <c r="Q18" s="9"/>
      <c r="R18" s="16">
        <f>R17/R6</f>
        <v>6.6967784264529887E-2</v>
      </c>
      <c r="S18" s="9"/>
      <c r="T18" s="16">
        <f>T17/T6</f>
        <v>5.6512400521729268E-2</v>
      </c>
      <c r="U18" s="9"/>
      <c r="V18" s="16">
        <f>V17/V6</f>
        <v>6.5195366687968423E-2</v>
      </c>
      <c r="W18" s="9"/>
      <c r="X18" s="16">
        <f>X17/X6</f>
        <v>5.0544931498177702E-2</v>
      </c>
      <c r="Y18" s="9"/>
      <c r="Z18" s="16">
        <f>Z17/Z6</f>
        <v>4.4666123289909349E-2</v>
      </c>
      <c r="AA18" s="9"/>
      <c r="AB18" s="16">
        <f>AB17/AB6</f>
        <v>7.240874485158269E-2</v>
      </c>
      <c r="AC18" s="3"/>
      <c r="AD18" s="16">
        <f>AD17/AD6</f>
        <v>0.1138216874983759</v>
      </c>
      <c r="AE18" s="15"/>
      <c r="AF18" s="16">
        <f>AF17/AF6</f>
        <v>5.9007577383001289E-2</v>
      </c>
      <c r="AH18" s="16">
        <v>0.03</v>
      </c>
      <c r="AJ18" s="16">
        <v>2E-3</v>
      </c>
    </row>
    <row r="19" spans="2:36" ht="15.6" x14ac:dyDescent="0.3">
      <c r="B19" s="6"/>
      <c r="C19" s="9"/>
      <c r="D19" s="6"/>
      <c r="E19" s="9"/>
      <c r="F19" s="6"/>
      <c r="G19" s="9"/>
      <c r="H19" s="6"/>
      <c r="I19" s="9"/>
      <c r="J19" s="6"/>
      <c r="K19" s="9"/>
      <c r="L19" s="6"/>
      <c r="M19" s="9"/>
      <c r="N19" s="6"/>
      <c r="O19" s="9"/>
      <c r="P19" s="6"/>
      <c r="Q19" s="9"/>
      <c r="R19" s="6"/>
      <c r="S19" s="9"/>
      <c r="T19" s="6"/>
      <c r="U19" s="9"/>
      <c r="V19" s="6"/>
      <c r="W19" s="9"/>
      <c r="X19" s="6"/>
      <c r="Y19" s="9"/>
      <c r="Z19" s="6"/>
      <c r="AA19" s="9"/>
      <c r="AB19" s="6"/>
      <c r="AC19" s="3"/>
      <c r="AD19" s="6"/>
      <c r="AE19" s="3"/>
      <c r="AF19" s="6"/>
      <c r="AH19" s="6"/>
      <c r="AJ19" s="6"/>
    </row>
    <row r="20" spans="2:36" ht="15.6" x14ac:dyDescent="0.3">
      <c r="B20" s="22"/>
      <c r="C20" s="22"/>
      <c r="D20" s="26"/>
      <c r="E20" s="22"/>
      <c r="F20" s="26"/>
      <c r="G20" s="22"/>
      <c r="H20" s="26"/>
      <c r="I20" s="22"/>
      <c r="J20" s="26"/>
      <c r="K20" s="22"/>
      <c r="L20" s="26"/>
      <c r="M20" s="22"/>
      <c r="N20" s="26"/>
      <c r="O20" s="22"/>
      <c r="P20" s="26"/>
      <c r="Q20" s="22"/>
      <c r="R20" s="26"/>
      <c r="S20" s="22"/>
      <c r="T20" s="26"/>
      <c r="U20" s="22"/>
      <c r="V20" s="26"/>
      <c r="W20" s="22"/>
      <c r="X20" s="26"/>
      <c r="Y20" s="22"/>
      <c r="Z20" s="26"/>
      <c r="AA20" s="22"/>
      <c r="AB20" s="26"/>
      <c r="AD20" s="26"/>
      <c r="AF20" s="26"/>
      <c r="AH20" s="26"/>
      <c r="AJ20" s="26"/>
    </row>
    <row r="21" spans="2:36" ht="31.2" x14ac:dyDescent="0.3">
      <c r="B21" s="25" t="s">
        <v>8</v>
      </c>
      <c r="C21" s="22"/>
      <c r="D21" s="26">
        <v>109935</v>
      </c>
      <c r="E21" s="22"/>
      <c r="F21" s="26">
        <v>59456</v>
      </c>
      <c r="G21" s="22"/>
      <c r="H21" s="26">
        <v>71424</v>
      </c>
      <c r="I21" s="22"/>
      <c r="J21" s="26">
        <v>22059</v>
      </c>
      <c r="K21" s="22"/>
      <c r="L21" s="26">
        <v>28538</v>
      </c>
      <c r="M21" s="22"/>
      <c r="N21" s="26">
        <v>63320</v>
      </c>
      <c r="O21" s="22"/>
      <c r="P21" s="26">
        <v>85158</v>
      </c>
      <c r="Q21" s="22"/>
      <c r="R21" s="26">
        <v>51542</v>
      </c>
      <c r="S21" s="22"/>
      <c r="T21" s="26">
        <v>37339</v>
      </c>
      <c r="U21" s="22"/>
      <c r="V21" s="26">
        <v>42753</v>
      </c>
      <c r="W21" s="22"/>
      <c r="X21" s="26">
        <v>34966</v>
      </c>
      <c r="Y21" s="22"/>
      <c r="Z21" s="26">
        <v>37064</v>
      </c>
      <c r="AA21" s="22"/>
      <c r="AB21" s="26">
        <v>46652</v>
      </c>
      <c r="AD21" s="26">
        <v>53343</v>
      </c>
      <c r="AF21" s="26">
        <v>29756</v>
      </c>
      <c r="AH21" s="26">
        <v>15540</v>
      </c>
      <c r="AJ21" s="26">
        <v>-1197</v>
      </c>
    </row>
    <row r="22" spans="2:36" x14ac:dyDescent="0.25">
      <c r="B22" s="17" t="s">
        <v>5</v>
      </c>
      <c r="C22" s="3"/>
      <c r="D22" s="16">
        <f>(D21/D6)</f>
        <v>5.668426808536748E-2</v>
      </c>
      <c r="E22" s="3"/>
      <c r="F22" s="16">
        <f>(F21/F6)</f>
        <v>3.7183565084372219E-2</v>
      </c>
      <c r="G22" s="3"/>
      <c r="H22" s="16">
        <f>(H21/H6)</f>
        <v>5.737853735501524E-2</v>
      </c>
      <c r="I22" s="3"/>
      <c r="J22" s="16">
        <f>(J21/J6)</f>
        <v>1.4956197238198748E-2</v>
      </c>
      <c r="K22" s="3"/>
      <c r="L22" s="16">
        <f>(L21/L6)</f>
        <v>2.0675859640632142E-2</v>
      </c>
      <c r="M22" s="3"/>
      <c r="N22" s="16">
        <f>(N21/N6)</f>
        <v>4.7294990928653427E-2</v>
      </c>
      <c r="O22" s="3"/>
      <c r="P22" s="16">
        <f>(P21/P6)</f>
        <v>8.0891768147880766E-2</v>
      </c>
      <c r="Q22" s="3"/>
      <c r="R22" s="16">
        <f>(R21/R6)</f>
        <v>5.2186291960544889E-2</v>
      </c>
      <c r="S22" s="3"/>
      <c r="T22" s="16">
        <f>(T21/T6)</f>
        <v>4.4114241696754312E-2</v>
      </c>
      <c r="U22" s="3"/>
      <c r="V22" s="16">
        <f>(V21/V6)</f>
        <v>5.1259701191899258E-2</v>
      </c>
      <c r="W22" s="3"/>
      <c r="X22" s="16">
        <f>(X21/X6)</f>
        <v>4.09897273642712E-2</v>
      </c>
      <c r="Y22" s="3"/>
      <c r="Z22" s="16">
        <f>(Z21/Z6)</f>
        <v>3.421242831257517E-2</v>
      </c>
      <c r="AA22" s="3"/>
      <c r="AB22" s="16">
        <f>(AB21/AB6)</f>
        <v>5.8474489169209019E-2</v>
      </c>
      <c r="AC22" s="13"/>
      <c r="AD22" s="16">
        <f>(AD21/AD6)</f>
        <v>9.2409635423433723E-2</v>
      </c>
      <c r="AE22" s="13"/>
      <c r="AF22" s="16">
        <f>(AF21/AF6)</f>
        <v>4.5930456016756993E-2</v>
      </c>
      <c r="AG22" s="13"/>
      <c r="AH22" s="16">
        <v>2.4E-2</v>
      </c>
      <c r="AI22" s="76"/>
      <c r="AJ22" s="16">
        <v>-2E-3</v>
      </c>
    </row>
    <row r="23" spans="2:36" ht="15.6" x14ac:dyDescent="0.3">
      <c r="B23" s="25"/>
      <c r="C23" s="22"/>
      <c r="D23" s="27"/>
      <c r="E23" s="22"/>
      <c r="F23" s="27"/>
      <c r="G23" s="22"/>
      <c r="H23" s="27"/>
      <c r="I23" s="22"/>
      <c r="J23" s="27"/>
      <c r="K23" s="22"/>
      <c r="L23" s="27"/>
      <c r="M23" s="22"/>
      <c r="N23" s="27"/>
      <c r="O23" s="22"/>
      <c r="P23" s="27"/>
      <c r="Q23" s="22"/>
      <c r="R23" s="27"/>
      <c r="S23" s="22"/>
      <c r="T23" s="27"/>
      <c r="U23" s="22"/>
      <c r="V23" s="27"/>
      <c r="W23" s="22"/>
      <c r="X23" s="27"/>
      <c r="Y23" s="22"/>
      <c r="Z23" s="27"/>
      <c r="AA23" s="22"/>
      <c r="AB23" s="27"/>
      <c r="AC23" s="22"/>
      <c r="AD23" s="27"/>
      <c r="AE23" s="22"/>
      <c r="AF23" s="27"/>
      <c r="AG23" s="13"/>
      <c r="AH23" s="27"/>
      <c r="AI23" s="76"/>
      <c r="AJ23" s="27"/>
    </row>
    <row r="24" spans="2:36" x14ac:dyDescent="0.25">
      <c r="AG24" s="13"/>
      <c r="AI24" s="76"/>
    </row>
    <row r="25" spans="2:36" x14ac:dyDescent="0.25">
      <c r="AG25"/>
      <c r="AI25"/>
    </row>
    <row r="27" spans="2:36" ht="15.6" x14ac:dyDescent="0.3">
      <c r="B27" s="19" t="s">
        <v>10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69"/>
      <c r="AH27" s="7"/>
      <c r="AI27" s="69"/>
      <c r="AJ27" s="7"/>
    </row>
    <row r="28" spans="2:36" ht="15.6" x14ac:dyDescent="0.3">
      <c r="B28" s="8" t="s">
        <v>2</v>
      </c>
      <c r="C28" s="42"/>
      <c r="D28" s="53">
        <v>2023</v>
      </c>
      <c r="E28" s="42"/>
      <c r="F28" s="53">
        <v>2022</v>
      </c>
      <c r="G28" s="42"/>
      <c r="H28" s="53">
        <v>2021</v>
      </c>
      <c r="I28" s="42"/>
      <c r="J28" s="53">
        <v>2020</v>
      </c>
      <c r="K28" s="42"/>
      <c r="L28" s="53">
        <v>2019</v>
      </c>
      <c r="M28" s="42"/>
      <c r="N28" s="53">
        <v>2018</v>
      </c>
      <c r="O28" s="42"/>
      <c r="P28" s="53">
        <f>P4</f>
        <v>2017</v>
      </c>
      <c r="Q28" s="42"/>
      <c r="R28" s="53">
        <f>R4</f>
        <v>2016</v>
      </c>
      <c r="S28" s="42"/>
      <c r="T28" s="53">
        <f>T4</f>
        <v>2015</v>
      </c>
      <c r="U28" s="54"/>
      <c r="V28" s="53">
        <f>V4</f>
        <v>2014</v>
      </c>
      <c r="W28" s="54"/>
      <c r="X28" s="53">
        <f>X4</f>
        <v>2013</v>
      </c>
      <c r="Y28" s="54"/>
      <c r="Z28" s="53">
        <f>Z4</f>
        <v>2012</v>
      </c>
      <c r="AA28" s="54"/>
      <c r="AB28" s="53">
        <f>AB4</f>
        <v>2011</v>
      </c>
      <c r="AC28" s="54"/>
      <c r="AD28" s="53">
        <f>AD4</f>
        <v>2010</v>
      </c>
      <c r="AE28" s="54"/>
      <c r="AF28" s="53">
        <f>AF4</f>
        <v>2009</v>
      </c>
      <c r="AG28" s="75"/>
      <c r="AH28" s="53">
        <v>2008</v>
      </c>
      <c r="AI28" s="75"/>
      <c r="AJ28" s="53">
        <v>2007</v>
      </c>
    </row>
    <row r="29" spans="2:36" x14ac:dyDescent="0.25">
      <c r="B29" s="14" t="s">
        <v>11</v>
      </c>
      <c r="C29" s="34"/>
      <c r="D29" s="35">
        <v>1824564</v>
      </c>
      <c r="E29" s="34"/>
      <c r="F29" s="35">
        <v>1746771</v>
      </c>
      <c r="G29" s="34"/>
      <c r="H29" s="35">
        <v>1528831</v>
      </c>
      <c r="I29" s="34"/>
      <c r="J29" s="35">
        <v>1473086</v>
      </c>
      <c r="K29" s="34"/>
      <c r="L29" s="35">
        <v>1037587</v>
      </c>
      <c r="M29" s="34"/>
      <c r="N29" s="35">
        <v>932496</v>
      </c>
      <c r="O29" s="34"/>
      <c r="P29" s="35">
        <v>877483</v>
      </c>
      <c r="Q29" s="34"/>
      <c r="R29" s="35">
        <v>828294</v>
      </c>
      <c r="S29" s="34"/>
      <c r="T29" s="35">
        <v>679534</v>
      </c>
      <c r="U29" s="34"/>
      <c r="V29" s="35">
        <v>624166</v>
      </c>
      <c r="W29" s="34"/>
      <c r="X29" s="35">
        <f>567799</f>
        <v>567799</v>
      </c>
      <c r="Y29" s="34"/>
      <c r="Z29" s="35">
        <v>852845</v>
      </c>
      <c r="AA29" s="34"/>
      <c r="AB29" s="35">
        <v>602730</v>
      </c>
      <c r="AC29" s="35"/>
      <c r="AD29" s="35">
        <v>501034</v>
      </c>
      <c r="AE29" s="35"/>
      <c r="AF29" s="35">
        <v>454440</v>
      </c>
      <c r="AH29" s="35">
        <v>468167</v>
      </c>
      <c r="AJ29" s="35">
        <v>358157</v>
      </c>
    </row>
    <row r="30" spans="2:36" x14ac:dyDescent="0.25">
      <c r="B30" s="14" t="s">
        <v>12</v>
      </c>
      <c r="C30" s="34"/>
      <c r="D30" s="26">
        <v>5924573</v>
      </c>
      <c r="E30" s="34"/>
      <c r="F30" s="26">
        <v>5642470</v>
      </c>
      <c r="G30" s="34"/>
      <c r="H30" s="26">
        <v>6217314</v>
      </c>
      <c r="I30" s="34"/>
      <c r="J30" s="26">
        <v>5595872</v>
      </c>
      <c r="K30" s="34"/>
      <c r="L30" s="26">
        <v>4084963</v>
      </c>
      <c r="M30" s="34"/>
      <c r="N30" s="26">
        <v>4577073</v>
      </c>
      <c r="O30" s="34"/>
      <c r="P30" s="26">
        <v>4438027</v>
      </c>
      <c r="Q30" s="34"/>
      <c r="R30" s="26">
        <v>3809469</v>
      </c>
      <c r="S30" s="34"/>
      <c r="T30" s="26">
        <v>3316676</v>
      </c>
      <c r="U30" s="34"/>
      <c r="V30" s="26">
        <v>2653360</v>
      </c>
      <c r="W30" s="34"/>
      <c r="X30" s="26">
        <f>2465607</f>
        <v>2465607</v>
      </c>
      <c r="Y30" s="34"/>
      <c r="Z30" s="26">
        <v>2949434</v>
      </c>
      <c r="AA30" s="34"/>
      <c r="AB30" s="26">
        <v>2843319</v>
      </c>
      <c r="AD30" s="26">
        <v>2248356</v>
      </c>
      <c r="AF30" s="26">
        <v>1967194</v>
      </c>
      <c r="AH30" s="26">
        <v>1690215</v>
      </c>
      <c r="AJ30" s="26">
        <v>1670644</v>
      </c>
    </row>
    <row r="31" spans="2:36" x14ac:dyDescent="0.25">
      <c r="B31" s="14" t="s">
        <v>13</v>
      </c>
      <c r="C31" s="34"/>
      <c r="D31" s="35">
        <v>3385632</v>
      </c>
      <c r="E31" s="34"/>
      <c r="F31" s="35">
        <v>3109318</v>
      </c>
      <c r="G31" s="34"/>
      <c r="H31" s="35">
        <v>2333831</v>
      </c>
      <c r="I31" s="34"/>
      <c r="J31" s="35">
        <v>1950005</v>
      </c>
      <c r="K31" s="34"/>
      <c r="L31" s="35">
        <v>870125</v>
      </c>
      <c r="M31" s="34"/>
      <c r="N31" s="35">
        <v>1480006</v>
      </c>
      <c r="O31" s="34"/>
      <c r="P31" s="35">
        <v>2030397</v>
      </c>
      <c r="Q31" s="34"/>
      <c r="R31" s="35">
        <v>2138157</v>
      </c>
      <c r="S31" s="34"/>
      <c r="T31" s="35">
        <v>1867993</v>
      </c>
      <c r="U31" s="34"/>
      <c r="V31" s="35">
        <v>1396064</v>
      </c>
      <c r="W31" s="34"/>
      <c r="X31" s="35">
        <f>850917</f>
        <v>850917</v>
      </c>
      <c r="Y31" s="34"/>
      <c r="Z31" s="35">
        <v>891894</v>
      </c>
      <c r="AA31" s="34"/>
      <c r="AB31" s="35">
        <v>1084409</v>
      </c>
      <c r="AC31" s="35"/>
      <c r="AD31" s="35">
        <v>719144</v>
      </c>
      <c r="AE31" s="35"/>
      <c r="AF31" s="35">
        <v>511003</v>
      </c>
      <c r="AH31" s="35">
        <v>348805</v>
      </c>
      <c r="AJ31" s="35">
        <v>375425</v>
      </c>
    </row>
    <row r="32" spans="2:36" ht="15.6" x14ac:dyDescent="0.3">
      <c r="B32" s="5" t="s">
        <v>14</v>
      </c>
      <c r="C32" s="22"/>
      <c r="D32" s="27">
        <f>D30+D29</f>
        <v>7749137</v>
      </c>
      <c r="E32" s="22"/>
      <c r="F32" s="27">
        <f>F30+F29</f>
        <v>7389241</v>
      </c>
      <c r="G32" s="22"/>
      <c r="H32" s="27">
        <f>H30+H29</f>
        <v>7746145</v>
      </c>
      <c r="I32" s="22"/>
      <c r="J32" s="27">
        <f>J30+J29</f>
        <v>7068958</v>
      </c>
      <c r="K32" s="22"/>
      <c r="L32" s="27">
        <f>L30+L29</f>
        <v>5122550</v>
      </c>
      <c r="M32" s="22"/>
      <c r="N32" s="27">
        <f>N30+N29</f>
        <v>5509569</v>
      </c>
      <c r="O32" s="22"/>
      <c r="P32" s="27">
        <f>P30+P29</f>
        <v>5315510</v>
      </c>
      <c r="Q32" s="22"/>
      <c r="R32" s="27">
        <f>R30+R29</f>
        <v>4637763</v>
      </c>
      <c r="S32" s="22"/>
      <c r="T32" s="27">
        <f>T30+T29</f>
        <v>3996210</v>
      </c>
      <c r="U32" s="22"/>
      <c r="V32" s="27">
        <f>V30+V29</f>
        <v>3277526</v>
      </c>
      <c r="W32" s="22"/>
      <c r="X32" s="27">
        <f>X30+X29</f>
        <v>3033406</v>
      </c>
      <c r="Y32" s="22"/>
      <c r="Z32" s="27">
        <v>3802279</v>
      </c>
      <c r="AA32" s="22"/>
      <c r="AB32" s="27">
        <v>3446049</v>
      </c>
      <c r="AC32" s="22"/>
      <c r="AD32" s="27">
        <v>2749390</v>
      </c>
      <c r="AE32" s="22"/>
      <c r="AF32" s="27">
        <v>2421634</v>
      </c>
      <c r="AG32" s="9"/>
      <c r="AH32" s="27">
        <v>2158382</v>
      </c>
      <c r="AI32" s="9"/>
      <c r="AJ32" s="27">
        <v>2028801</v>
      </c>
    </row>
    <row r="33" spans="1:36" ht="15.6" x14ac:dyDescent="0.3">
      <c r="B33" s="22"/>
      <c r="C33" s="22"/>
      <c r="D33" s="27"/>
      <c r="E33" s="22"/>
      <c r="F33" s="27"/>
      <c r="G33" s="22"/>
      <c r="H33" s="27"/>
      <c r="I33" s="22"/>
      <c r="J33" s="27"/>
      <c r="K33" s="22"/>
      <c r="L33" s="27"/>
      <c r="M33" s="22"/>
      <c r="N33" s="27"/>
      <c r="O33" s="22"/>
      <c r="P33" s="27"/>
      <c r="Q33" s="22"/>
      <c r="R33" s="27"/>
      <c r="S33" s="22"/>
      <c r="T33" s="27"/>
      <c r="U33" s="22"/>
      <c r="V33" s="27"/>
      <c r="W33" s="22"/>
      <c r="X33" s="27"/>
      <c r="Y33" s="22"/>
      <c r="Z33" s="27"/>
      <c r="AA33" s="22"/>
      <c r="AB33" s="27"/>
      <c r="AC33" s="22"/>
      <c r="AD33" s="27"/>
      <c r="AE33" s="22"/>
      <c r="AF33" s="27"/>
      <c r="AH33" s="27"/>
      <c r="AJ33" s="27"/>
    </row>
    <row r="34" spans="1:36" ht="15.6" x14ac:dyDescent="0.3">
      <c r="B34" s="22" t="s">
        <v>15</v>
      </c>
      <c r="C34" s="22"/>
      <c r="D34" s="27">
        <v>1409226</v>
      </c>
      <c r="E34" s="22"/>
      <c r="F34" s="27">
        <v>1420890</v>
      </c>
      <c r="G34" s="22"/>
      <c r="H34" s="27">
        <v>1257732</v>
      </c>
      <c r="I34" s="22"/>
      <c r="J34" s="27">
        <v>862289</v>
      </c>
      <c r="K34" s="22"/>
      <c r="L34" s="27">
        <v>779443</v>
      </c>
      <c r="M34" s="22"/>
      <c r="N34" s="27">
        <v>946348</v>
      </c>
      <c r="O34" s="22"/>
      <c r="P34" s="27">
        <v>888226</v>
      </c>
      <c r="Q34" s="22"/>
      <c r="R34" s="27">
        <v>654783</v>
      </c>
      <c r="S34" s="22"/>
      <c r="T34" s="27">
        <v>560152</v>
      </c>
      <c r="U34" s="22"/>
      <c r="V34" s="27">
        <v>688338</v>
      </c>
      <c r="W34" s="22"/>
      <c r="X34" s="27">
        <f>484559</f>
        <v>484559</v>
      </c>
      <c r="Y34" s="22"/>
      <c r="Z34" s="27">
        <v>747701</v>
      </c>
      <c r="AA34" s="22"/>
      <c r="AB34" s="27">
        <v>726957</v>
      </c>
      <c r="AC34" s="22"/>
      <c r="AD34" s="27">
        <v>638963</v>
      </c>
      <c r="AE34" s="22"/>
      <c r="AF34" s="27">
        <v>673721</v>
      </c>
      <c r="AG34" s="9"/>
      <c r="AH34" s="27">
        <v>551741</v>
      </c>
      <c r="AI34" s="9"/>
      <c r="AJ34" s="27">
        <v>523012</v>
      </c>
    </row>
    <row r="35" spans="1:36" x14ac:dyDescent="0.25">
      <c r="B35" s="1" t="s">
        <v>16</v>
      </c>
      <c r="D35" s="26">
        <v>145848</v>
      </c>
      <c r="F35" s="26">
        <v>145848</v>
      </c>
      <c r="H35" s="26">
        <v>145848</v>
      </c>
      <c r="J35" s="26">
        <v>145848</v>
      </c>
      <c r="L35" s="26">
        <v>145848</v>
      </c>
      <c r="N35" s="26">
        <f>145848</f>
        <v>145848</v>
      </c>
      <c r="P35" s="26">
        <f>145848</f>
        <v>145848</v>
      </c>
      <c r="R35" s="26">
        <f>145848</f>
        <v>145848</v>
      </c>
      <c r="T35" s="26">
        <f>145848</f>
        <v>145848</v>
      </c>
      <c r="V35" s="26">
        <f>145848</f>
        <v>145848</v>
      </c>
      <c r="X35" s="26">
        <f>145848</f>
        <v>145848</v>
      </c>
      <c r="Z35" s="26">
        <v>145848</v>
      </c>
      <c r="AB35" s="26">
        <v>145848</v>
      </c>
      <c r="AD35" s="26">
        <v>145848</v>
      </c>
      <c r="AF35" s="26">
        <v>145848</v>
      </c>
      <c r="AH35" s="26">
        <v>145848</v>
      </c>
      <c r="AJ35" s="26">
        <v>145848</v>
      </c>
    </row>
    <row r="36" spans="1:36" ht="15.6" x14ac:dyDescent="0.3">
      <c r="B36" s="22"/>
      <c r="C36" s="22"/>
      <c r="E36" s="22"/>
      <c r="G36" s="22"/>
      <c r="H36" s="27"/>
      <c r="I36" s="22"/>
      <c r="J36" s="27"/>
      <c r="K36" s="22"/>
      <c r="L36" s="27"/>
      <c r="M36" s="22"/>
      <c r="N36" s="27"/>
      <c r="O36" s="22"/>
      <c r="P36" s="27"/>
      <c r="Q36" s="22"/>
      <c r="R36" s="27"/>
      <c r="S36" s="22"/>
      <c r="T36" s="27"/>
      <c r="U36" s="22"/>
      <c r="V36" s="27"/>
      <c r="W36" s="22"/>
      <c r="X36" s="27"/>
      <c r="Y36" s="22"/>
      <c r="Z36" s="27"/>
      <c r="AA36" s="22"/>
      <c r="AB36" s="27"/>
      <c r="AC36" s="22"/>
      <c r="AD36" s="27"/>
      <c r="AE36" s="22"/>
      <c r="AF36" s="27"/>
      <c r="AH36" s="27"/>
      <c r="AJ36" s="27"/>
    </row>
    <row r="37" spans="1:36" ht="15.6" x14ac:dyDescent="0.3">
      <c r="B37" s="22" t="s">
        <v>17</v>
      </c>
      <c r="C37" s="22"/>
      <c r="D37" s="27">
        <f>D38+D39</f>
        <v>6339911</v>
      </c>
      <c r="E37" s="22"/>
      <c r="F37" s="27">
        <f>F38+F39</f>
        <v>5968351</v>
      </c>
      <c r="G37" s="22"/>
      <c r="H37" s="27">
        <f>H38+H39</f>
        <v>6488413</v>
      </c>
      <c r="I37" s="22"/>
      <c r="J37" s="27">
        <f>J38+J39</f>
        <v>6206669</v>
      </c>
      <c r="K37" s="27">
        <f>K38+K39</f>
        <v>0</v>
      </c>
      <c r="L37" s="27">
        <f>L38+L39</f>
        <v>4343107</v>
      </c>
      <c r="M37" s="22"/>
      <c r="N37" s="27">
        <f>N38+N39</f>
        <v>4563221</v>
      </c>
      <c r="O37" s="22"/>
      <c r="P37" s="27">
        <f>P38+P39</f>
        <v>4427284</v>
      </c>
      <c r="Q37" s="22"/>
      <c r="R37" s="27">
        <f>R38+R39</f>
        <v>3982980</v>
      </c>
      <c r="S37" s="22"/>
      <c r="T37" s="27">
        <f>T38+T39</f>
        <v>3436058</v>
      </c>
      <c r="U37" s="22"/>
      <c r="V37" s="27">
        <f>V38+V39</f>
        <v>2589188</v>
      </c>
      <c r="W37" s="22"/>
      <c r="X37" s="27">
        <f>X38+X39</f>
        <v>2548847</v>
      </c>
      <c r="Y37" s="22"/>
      <c r="Z37" s="27">
        <f>3054578</f>
        <v>3054578</v>
      </c>
      <c r="AA37" s="22"/>
      <c r="AB37" s="27">
        <v>2719092</v>
      </c>
      <c r="AC37" s="22"/>
      <c r="AD37" s="27">
        <v>2110427</v>
      </c>
      <c r="AE37" s="22"/>
      <c r="AF37" s="27">
        <v>1747913</v>
      </c>
      <c r="AG37" s="9"/>
      <c r="AH37" s="27">
        <v>1606641</v>
      </c>
      <c r="AI37" s="9"/>
      <c r="AJ37" s="27">
        <v>1505789</v>
      </c>
    </row>
    <row r="38" spans="1:36" x14ac:dyDescent="0.25">
      <c r="B38" s="20" t="s">
        <v>18</v>
      </c>
      <c r="D38" s="26">
        <v>1030782</v>
      </c>
      <c r="F38" s="26">
        <v>1016519</v>
      </c>
      <c r="H38" s="26">
        <v>1045245</v>
      </c>
      <c r="J38" s="26">
        <v>1074906</v>
      </c>
      <c r="L38" s="26">
        <v>921425</v>
      </c>
      <c r="N38" s="26">
        <v>631908</v>
      </c>
      <c r="P38" s="26">
        <v>508279</v>
      </c>
      <c r="R38" s="26">
        <v>454944</v>
      </c>
      <c r="T38" s="26">
        <v>404942</v>
      </c>
      <c r="V38" s="26">
        <v>351860</v>
      </c>
      <c r="X38" s="26">
        <f>379636</f>
        <v>379636</v>
      </c>
      <c r="Z38" s="26">
        <v>354808</v>
      </c>
      <c r="AB38" s="26">
        <v>252303</v>
      </c>
      <c r="AD38" s="26">
        <v>426827</v>
      </c>
      <c r="AF38" s="26">
        <v>271955</v>
      </c>
      <c r="AH38" s="26">
        <v>344960</v>
      </c>
      <c r="AJ38" s="26">
        <v>146227</v>
      </c>
    </row>
    <row r="39" spans="1:36" x14ac:dyDescent="0.25">
      <c r="B39" s="20" t="s">
        <v>19</v>
      </c>
      <c r="D39" s="26">
        <v>5309129</v>
      </c>
      <c r="F39" s="26">
        <v>4951832</v>
      </c>
      <c r="H39" s="26">
        <v>5443168</v>
      </c>
      <c r="J39" s="26">
        <v>5131763</v>
      </c>
      <c r="L39" s="26">
        <v>3421682</v>
      </c>
      <c r="N39" s="26">
        <v>3931313</v>
      </c>
      <c r="P39" s="26">
        <v>3919005</v>
      </c>
      <c r="R39" s="26">
        <v>3528036</v>
      </c>
      <c r="T39" s="26">
        <v>3031116</v>
      </c>
      <c r="V39" s="26">
        <v>2237328</v>
      </c>
      <c r="X39" s="26">
        <v>2169211</v>
      </c>
      <c r="Z39" s="26">
        <v>2699770</v>
      </c>
      <c r="AB39" s="26">
        <v>2466789</v>
      </c>
      <c r="AD39" s="26">
        <v>1683600</v>
      </c>
      <c r="AF39" s="26">
        <v>1475958</v>
      </c>
      <c r="AH39" s="26">
        <v>1261681</v>
      </c>
      <c r="AJ39" s="26">
        <v>1359562</v>
      </c>
    </row>
    <row r="41" spans="1:36" x14ac:dyDescent="0.25">
      <c r="B41" s="20" t="s">
        <v>20</v>
      </c>
      <c r="D41" s="26">
        <v>25530098</v>
      </c>
      <c r="F41" s="26">
        <v>25530098</v>
      </c>
      <c r="H41" s="26">
        <v>25530098</v>
      </c>
      <c r="J41" s="26">
        <v>25530098</v>
      </c>
      <c r="L41" s="26">
        <v>25530098</v>
      </c>
      <c r="N41" s="26">
        <v>25530098</v>
      </c>
      <c r="P41" s="26">
        <v>25530098</v>
      </c>
      <c r="R41" s="26">
        <v>25530098</v>
      </c>
      <c r="T41" s="26">
        <v>25530098</v>
      </c>
      <c r="V41" s="26">
        <v>25530098</v>
      </c>
      <c r="X41" s="26">
        <v>25530098</v>
      </c>
      <c r="Z41" s="26">
        <v>25530098</v>
      </c>
      <c r="AB41" s="26">
        <v>25530098</v>
      </c>
      <c r="AD41" s="26">
        <v>25530098</v>
      </c>
      <c r="AF41" s="26">
        <v>25530098</v>
      </c>
      <c r="AH41" s="26">
        <v>25530098</v>
      </c>
      <c r="AJ41" s="26">
        <v>25530098</v>
      </c>
    </row>
    <row r="42" spans="1:36" ht="15.6" x14ac:dyDescent="0.3">
      <c r="A42" s="29" t="s">
        <v>24</v>
      </c>
      <c r="B42" s="22" t="s">
        <v>21</v>
      </c>
      <c r="C42" s="22"/>
      <c r="D42" s="32">
        <f>D21/D41*1000</f>
        <v>4.3060939288207987</v>
      </c>
      <c r="E42" s="22"/>
      <c r="F42" s="32">
        <f>F21/F41*1000</f>
        <v>2.3288590588253912</v>
      </c>
      <c r="G42" s="22"/>
      <c r="H42" s="32">
        <f>H21/H41*1000</f>
        <v>2.7976390846599961</v>
      </c>
      <c r="I42" s="22"/>
      <c r="J42" s="32">
        <f>J21/J41*1000</f>
        <v>0.86403898645434107</v>
      </c>
      <c r="K42" s="22"/>
      <c r="L42" s="32">
        <f>L21/L41*1000</f>
        <v>1.1178178791166411</v>
      </c>
      <c r="M42" s="22"/>
      <c r="N42" s="32">
        <f>N21/N41*1000</f>
        <v>2.4802098291984622</v>
      </c>
      <c r="O42" s="22"/>
      <c r="P42" s="32">
        <f>P21/P41*1000</f>
        <v>3.3355923663121074</v>
      </c>
      <c r="Q42" s="22"/>
      <c r="R42" s="32">
        <f>R21/R41*1000</f>
        <v>2.0188719996296136</v>
      </c>
      <c r="S42" s="22"/>
      <c r="T42" s="32">
        <f>T21/T41*1000</f>
        <v>1.4625482440372928</v>
      </c>
      <c r="U42" s="22"/>
      <c r="V42" s="32">
        <f>V21/V41*1000</f>
        <v>1.6746116681573255</v>
      </c>
      <c r="W42" s="22"/>
      <c r="X42" s="32">
        <f>X21/X41*1000</f>
        <v>1.369599129623396</v>
      </c>
      <c r="Y42" s="22"/>
      <c r="Z42" s="32">
        <f>Z21/Z41*1000</f>
        <v>1.451776644178961</v>
      </c>
      <c r="AA42" s="22"/>
      <c r="AB42" s="32">
        <v>1.83</v>
      </c>
      <c r="AC42" s="22"/>
      <c r="AD42" s="32">
        <v>2.09</v>
      </c>
      <c r="AE42" s="22"/>
      <c r="AF42" s="32">
        <v>1.17</v>
      </c>
      <c r="AG42" s="77"/>
      <c r="AH42" s="32">
        <v>0.61</v>
      </c>
      <c r="AI42" s="77"/>
      <c r="AJ42" s="32">
        <v>-0.05</v>
      </c>
    </row>
    <row r="43" spans="1:36" ht="6" customHeight="1" x14ac:dyDescent="0.25"/>
    <row r="44" spans="1:36" x14ac:dyDescent="0.25">
      <c r="A44" s="30" t="s">
        <v>26</v>
      </c>
      <c r="AF44" s="26"/>
      <c r="AH44" s="26"/>
      <c r="AJ44" s="26"/>
    </row>
    <row r="45" spans="1:36" ht="15.6" x14ac:dyDescent="0.3">
      <c r="A45" s="30" t="s">
        <v>28</v>
      </c>
      <c r="B45" s="24" t="s">
        <v>23</v>
      </c>
      <c r="C45" s="42"/>
      <c r="D45" s="55">
        <v>2023</v>
      </c>
      <c r="E45" s="42"/>
      <c r="F45" s="55">
        <v>2022</v>
      </c>
      <c r="G45" s="42"/>
      <c r="H45" s="55">
        <v>2021</v>
      </c>
      <c r="I45" s="42"/>
      <c r="J45" s="55">
        <v>2020</v>
      </c>
      <c r="K45" s="42"/>
      <c r="L45" s="55">
        <v>2019</v>
      </c>
      <c r="M45" s="42"/>
      <c r="N45" s="55">
        <v>2018</v>
      </c>
      <c r="O45" s="42"/>
      <c r="P45" s="55">
        <f>P4</f>
        <v>2017</v>
      </c>
      <c r="Q45" s="42"/>
      <c r="R45" s="55">
        <f>R4</f>
        <v>2016</v>
      </c>
      <c r="S45" s="42"/>
      <c r="T45" s="55">
        <f>T4</f>
        <v>2015</v>
      </c>
      <c r="U45" s="54"/>
      <c r="V45" s="55">
        <f>V4</f>
        <v>2014</v>
      </c>
      <c r="W45" s="54"/>
      <c r="X45" s="55">
        <f>X4</f>
        <v>2013</v>
      </c>
      <c r="Y45" s="54"/>
      <c r="Z45" s="55">
        <f>Z4</f>
        <v>2012</v>
      </c>
      <c r="AA45" s="54"/>
      <c r="AB45" s="55">
        <f>AB4</f>
        <v>2011</v>
      </c>
      <c r="AC45" s="54"/>
      <c r="AD45" s="55">
        <f>AD4</f>
        <v>2010</v>
      </c>
      <c r="AE45" s="54"/>
      <c r="AF45" s="55">
        <f>AF4</f>
        <v>2009</v>
      </c>
      <c r="AG45" s="75"/>
      <c r="AH45" s="55">
        <v>2008</v>
      </c>
      <c r="AI45" s="75"/>
      <c r="AJ45" s="55">
        <v>2007</v>
      </c>
    </row>
    <row r="46" spans="1:36" ht="15.6" x14ac:dyDescent="0.3">
      <c r="A46" s="30" t="s">
        <v>30</v>
      </c>
      <c r="D46" s="22"/>
      <c r="F46" s="22"/>
      <c r="H46" s="22"/>
      <c r="J46" s="22"/>
      <c r="L46" s="22"/>
      <c r="N46" s="22"/>
      <c r="P46" s="22"/>
      <c r="R46" s="22"/>
      <c r="T46" s="22"/>
      <c r="V46" s="22"/>
      <c r="X46" s="22"/>
      <c r="Z46" s="22"/>
      <c r="AB46" s="22"/>
      <c r="AD46" s="22"/>
      <c r="AF46" s="22"/>
      <c r="AH46" s="22"/>
      <c r="AI46" s="78"/>
      <c r="AJ46" s="22"/>
    </row>
    <row r="47" spans="1:36" x14ac:dyDescent="0.25">
      <c r="A47" s="12" t="s">
        <v>32</v>
      </c>
      <c r="B47" s="20" t="s">
        <v>25</v>
      </c>
      <c r="D47" s="31">
        <f>(D30/D39)</f>
        <v>1.1159218395333774</v>
      </c>
      <c r="F47" s="31">
        <f>(F30/F39)</f>
        <v>1.1394712098471838</v>
      </c>
      <c r="H47" s="31">
        <f>(H30/H39)</f>
        <v>1.1422234257696988</v>
      </c>
      <c r="J47" s="31">
        <f>(J30/J39)</f>
        <v>1.0904385101182577</v>
      </c>
      <c r="L47" s="31">
        <f>(L30/L39)</f>
        <v>1.1938464766743373</v>
      </c>
      <c r="N47" s="31">
        <f>(N30/N39)</f>
        <v>1.1642606426911315</v>
      </c>
      <c r="P47" s="31">
        <f>(P30/P39)</f>
        <v>1.1324371875003987</v>
      </c>
      <c r="R47" s="31">
        <f>(R30/R39)</f>
        <v>1.0797704445192735</v>
      </c>
      <c r="T47" s="31">
        <f>(T30/T39)</f>
        <v>1.0942095254685074</v>
      </c>
      <c r="V47" s="31">
        <f>(V30/V39)</f>
        <v>1.1859503836719516</v>
      </c>
      <c r="X47" s="31">
        <f>(X30/X39)</f>
        <v>1.1366376991449887</v>
      </c>
      <c r="Z47" s="31">
        <f>(Z30/Z39)</f>
        <v>1.0924760257355257</v>
      </c>
      <c r="AB47" s="31">
        <f>(AB30/AB39)</f>
        <v>1.1526397271919082</v>
      </c>
      <c r="AD47" s="31">
        <f>(AD30/AD39)</f>
        <v>1.3354454739843193</v>
      </c>
      <c r="AF47" s="31">
        <f>(AF30/AF39)</f>
        <v>1.332825188792635</v>
      </c>
      <c r="AG47" s="13"/>
      <c r="AH47" s="31">
        <v>1.34</v>
      </c>
      <c r="AI47" s="76"/>
      <c r="AJ47" s="31">
        <v>1.2290000000000001</v>
      </c>
    </row>
    <row r="48" spans="1:36" x14ac:dyDescent="0.25">
      <c r="B48" s="20" t="s">
        <v>27</v>
      </c>
      <c r="D48" s="31">
        <f>(D37/D32)</f>
        <v>0.81814413656643314</v>
      </c>
      <c r="F48" s="31">
        <f>(F37/F32)</f>
        <v>0.80770826124090422</v>
      </c>
      <c r="H48" s="31">
        <f>(H37/H32)</f>
        <v>0.83763123463348543</v>
      </c>
      <c r="J48" s="31">
        <f>(J37/J32)</f>
        <v>0.87801752394058641</v>
      </c>
      <c r="L48" s="31">
        <f>(L37/L32)</f>
        <v>0.84784082146587147</v>
      </c>
      <c r="N48" s="31">
        <f>(N37/N32)</f>
        <v>0.82823556615771576</v>
      </c>
      <c r="P48" s="31">
        <f>(P37/P32)</f>
        <v>0.83289919499728149</v>
      </c>
      <c r="R48" s="31">
        <f>(R37/R32)</f>
        <v>0.85881490710068631</v>
      </c>
      <c r="T48" s="31">
        <f>(T37/T32)</f>
        <v>0.85982918815577758</v>
      </c>
      <c r="V48" s="31">
        <f>(V37/V32)</f>
        <v>0.78998244407519569</v>
      </c>
      <c r="X48" s="31">
        <f>(X37/X32)</f>
        <v>0.84025910148526117</v>
      </c>
      <c r="Z48" s="31">
        <f>(Z37/Z32)</f>
        <v>0.8033545144898625</v>
      </c>
      <c r="AB48" s="31">
        <f>(AB37/AB32)</f>
        <v>0.78904623817014785</v>
      </c>
      <c r="AD48" s="31">
        <f>(AD37/AD32)</f>
        <v>0.76759826725200864</v>
      </c>
      <c r="AF48" s="31">
        <f>(AF37/AF32)</f>
        <v>0.72179074129286258</v>
      </c>
      <c r="AG48" s="13"/>
      <c r="AH48" s="31">
        <v>0.74399999999999999</v>
      </c>
      <c r="AI48" s="76"/>
      <c r="AJ48" s="31">
        <v>0.74199999999999999</v>
      </c>
    </row>
    <row r="49" spans="2:36" x14ac:dyDescent="0.25">
      <c r="B49" s="20" t="s">
        <v>29</v>
      </c>
      <c r="D49" s="31">
        <f>(D21/D32)</f>
        <v>1.4186741052584308E-2</v>
      </c>
      <c r="F49" s="31">
        <f>(F21/F32)</f>
        <v>8.0462932525816929E-3</v>
      </c>
      <c r="H49" s="31">
        <f>(H21/H32)</f>
        <v>9.2205864981871628E-3</v>
      </c>
      <c r="J49" s="31">
        <f>(J21/J32)</f>
        <v>3.1205447818476216E-3</v>
      </c>
      <c r="L49" s="31">
        <f>(L21/L32)</f>
        <v>5.5710534792242144E-3</v>
      </c>
      <c r="N49" s="31">
        <f>(N21/N32)</f>
        <v>1.1492732008619912E-2</v>
      </c>
      <c r="P49" s="31">
        <f>(P21/P32)</f>
        <v>1.6020664056694466E-2</v>
      </c>
      <c r="R49" s="31">
        <f>(R21/R32)</f>
        <v>1.1113547630614156E-2</v>
      </c>
      <c r="T49" s="31">
        <f>(T21/T32)</f>
        <v>9.3436030639030485E-3</v>
      </c>
      <c r="V49" s="31">
        <f>(V21/V32)</f>
        <v>1.3044290113945702E-2</v>
      </c>
      <c r="X49" s="31">
        <f>(X21/X32)</f>
        <v>1.1526976606494481E-2</v>
      </c>
      <c r="Z49" s="31">
        <f>(Z21/Z32)</f>
        <v>9.7478380729031193E-3</v>
      </c>
      <c r="AB49" s="31">
        <f>(AB21/AB32)</f>
        <v>1.3537822590450686E-2</v>
      </c>
      <c r="AD49" s="31">
        <f>(AD21/AD32)</f>
        <v>1.940175820818436E-2</v>
      </c>
      <c r="AF49" s="31">
        <f>(AF21/AF32)</f>
        <v>1.2287571119335127E-2</v>
      </c>
      <c r="AG49" s="13"/>
      <c r="AH49" s="31">
        <v>7.0000000000000001E-3</v>
      </c>
      <c r="AI49" s="76"/>
      <c r="AJ49" s="31">
        <v>-1E-3</v>
      </c>
    </row>
    <row r="50" spans="2:36" x14ac:dyDescent="0.25">
      <c r="B50" s="20" t="s">
        <v>31</v>
      </c>
      <c r="D50" s="31">
        <f>D21/D34</f>
        <v>7.8010908115518737E-2</v>
      </c>
      <c r="F50" s="31">
        <f>F21/F34</f>
        <v>4.1844196243199683E-2</v>
      </c>
      <c r="H50" s="31">
        <f>H21/H34</f>
        <v>5.6787932564330082E-2</v>
      </c>
      <c r="J50" s="31">
        <f>J21/J34</f>
        <v>2.5581910473170828E-2</v>
      </c>
      <c r="L50" s="31">
        <f>L21/L34</f>
        <v>3.6613325156554105E-2</v>
      </c>
      <c r="N50" s="31">
        <f>N21/N34</f>
        <v>6.6909847117550839E-2</v>
      </c>
      <c r="P50" s="31">
        <f>P21/P34</f>
        <v>9.5874248220610525E-2</v>
      </c>
      <c r="R50" s="31">
        <f>R21/R34</f>
        <v>7.8716154817702957E-2</v>
      </c>
      <c r="T50" s="31">
        <f>T21/T34</f>
        <v>6.6658692640568992E-2</v>
      </c>
      <c r="V50" s="31">
        <f>V21/V34</f>
        <v>6.2110474795812519E-2</v>
      </c>
      <c r="X50" s="31">
        <f>X21/X34</f>
        <v>7.2160459304233329E-2</v>
      </c>
      <c r="Z50" s="31">
        <f>Z21/Z34</f>
        <v>4.9570617131714415E-2</v>
      </c>
      <c r="AB50" s="31">
        <f>AB21/AB34</f>
        <v>6.4174359693902117E-2</v>
      </c>
      <c r="AD50" s="31">
        <f>AD21/AD34</f>
        <v>8.3483707194313292E-2</v>
      </c>
      <c r="AF50" s="31">
        <f>AF21/AF34</f>
        <v>4.4166650586815612E-2</v>
      </c>
      <c r="AG50" s="76"/>
      <c r="AH50" s="31">
        <v>2.8000000000000001E-2</v>
      </c>
      <c r="AI50" s="76"/>
      <c r="AJ50" s="31">
        <v>-2E-3</v>
      </c>
    </row>
    <row r="51" spans="2:36" x14ac:dyDescent="0.25">
      <c r="AG51"/>
      <c r="AI51"/>
    </row>
    <row r="52" spans="2:36" x14ac:dyDescent="0.25">
      <c r="AG52"/>
      <c r="AI52"/>
    </row>
    <row r="53" spans="2:36" x14ac:dyDescent="0.25">
      <c r="AG53"/>
      <c r="AI53"/>
    </row>
  </sheetData>
  <phoneticPr fontId="0" type="noConversion"/>
  <printOptions horizontalCentered="1"/>
  <pageMargins left="0.43307086614173229" right="0.35433070866141736" top="0.6692913385826772" bottom="0.98425196850393704" header="0.27559055118110237" footer="0.51181102362204722"/>
  <pageSetup paperSize="9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  <pageSetUpPr fitToPage="1"/>
  </sheetPr>
  <dimension ref="A1:AJ52"/>
  <sheetViews>
    <sheetView showGridLines="0" topLeftCell="A28" zoomScale="85" zoomScaleNormal="85" workbookViewId="0">
      <pane xSplit="2" topLeftCell="C1" activePane="topRight" state="frozenSplit"/>
      <selection activeCell="B53" sqref="B53"/>
      <selection pane="topRight" activeCell="D50" sqref="D50"/>
    </sheetView>
  </sheetViews>
  <sheetFormatPr defaultColWidth="9.109375" defaultRowHeight="15" outlineLevelRow="1" outlineLevelCol="1" x14ac:dyDescent="0.25"/>
  <cols>
    <col min="1" max="1" width="37" style="20" hidden="1" customWidth="1" outlineLevel="1"/>
    <col min="2" max="2" width="58.44140625" style="20" customWidth="1" collapsed="1"/>
    <col min="3" max="3" width="1.109375" style="20" customWidth="1"/>
    <col min="4" max="4" width="13.44140625" style="20" bestFit="1" customWidth="1"/>
    <col min="5" max="5" width="1.109375" style="20" customWidth="1"/>
    <col min="6" max="6" width="13.44140625" style="20" bestFit="1" customWidth="1"/>
    <col min="7" max="7" width="1.109375" style="20" customWidth="1"/>
    <col min="8" max="8" width="13.44140625" style="20" bestFit="1" customWidth="1"/>
    <col min="9" max="9" width="1.109375" style="20" customWidth="1"/>
    <col min="10" max="10" width="13.44140625" style="20" bestFit="1" customWidth="1"/>
    <col min="11" max="11" width="1.109375" style="20" customWidth="1"/>
    <col min="12" max="12" width="13.44140625" style="20" bestFit="1" customWidth="1"/>
    <col min="13" max="13" width="1.109375" style="20" customWidth="1"/>
    <col min="14" max="14" width="13.44140625" style="20" bestFit="1" customWidth="1"/>
    <col min="15" max="15" width="1.109375" style="20" customWidth="1"/>
    <col min="16" max="16" width="13.44140625" style="20" bestFit="1" customWidth="1"/>
    <col min="17" max="17" width="1.109375" style="20" customWidth="1"/>
    <col min="18" max="18" width="13.44140625" style="20" bestFit="1" customWidth="1"/>
    <col min="19" max="19" width="1.109375" style="20" customWidth="1"/>
    <col min="20" max="20" width="13.44140625" style="20" bestFit="1" customWidth="1"/>
    <col min="21" max="21" width="1.109375" style="20" customWidth="1"/>
    <col min="22" max="22" width="13.44140625" style="20" bestFit="1" customWidth="1"/>
    <col min="23" max="23" width="1.109375" style="20" customWidth="1"/>
    <col min="24" max="24" width="13.44140625" style="20" bestFit="1" customWidth="1"/>
    <col min="25" max="25" width="1.109375" style="20" customWidth="1"/>
    <col min="26" max="26" width="13.44140625" style="20" bestFit="1" customWidth="1"/>
    <col min="27" max="27" width="1.109375" style="20" customWidth="1"/>
    <col min="28" max="28" width="13.44140625" style="20" bestFit="1" customWidth="1"/>
    <col min="29" max="29" width="1" style="20" customWidth="1"/>
    <col min="30" max="30" width="13.6640625" style="20" customWidth="1"/>
    <col min="31" max="31" width="1.109375" style="20" customWidth="1"/>
    <col min="32" max="32" width="13.88671875" style="20" customWidth="1"/>
    <col min="33" max="33" width="1.5546875" style="63" customWidth="1"/>
    <col min="34" max="34" width="13.88671875" style="20" customWidth="1"/>
    <col min="35" max="35" width="1.109375" style="63" customWidth="1"/>
    <col min="36" max="36" width="13.88671875" style="20" customWidth="1"/>
    <col min="37" max="16384" width="9.109375" style="20"/>
  </cols>
  <sheetData>
    <row r="1" spans="2:36" ht="15.6" x14ac:dyDescent="0.3">
      <c r="B1" s="38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59"/>
      <c r="AH1" s="21"/>
      <c r="AI1" s="59"/>
      <c r="AJ1" s="21"/>
    </row>
    <row r="2" spans="2:36" ht="15.6" x14ac:dyDescent="0.3">
      <c r="B2" s="22"/>
    </row>
    <row r="3" spans="2:36" ht="15.6" x14ac:dyDescent="0.3">
      <c r="B3" s="18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61"/>
      <c r="AH3" s="7"/>
      <c r="AI3" s="61"/>
      <c r="AJ3" s="7"/>
    </row>
    <row r="4" spans="2:36" ht="15.6" x14ac:dyDescent="0.3">
      <c r="B4" s="8" t="s">
        <v>2</v>
      </c>
      <c r="C4" s="42"/>
      <c r="D4" s="53">
        <v>2023</v>
      </c>
      <c r="E4" s="42"/>
      <c r="F4" s="53">
        <v>2022</v>
      </c>
      <c r="G4" s="42"/>
      <c r="H4" s="53">
        <v>2021</v>
      </c>
      <c r="I4" s="42"/>
      <c r="J4" s="53">
        <v>2020</v>
      </c>
      <c r="K4" s="42"/>
      <c r="L4" s="53">
        <v>2019</v>
      </c>
      <c r="M4" s="42"/>
      <c r="N4" s="53">
        <v>2018</v>
      </c>
      <c r="O4" s="42"/>
      <c r="P4" s="53">
        <v>2017</v>
      </c>
      <c r="Q4" s="42"/>
      <c r="R4" s="53">
        <v>2016</v>
      </c>
      <c r="S4" s="42"/>
      <c r="T4" s="53">
        <v>2015</v>
      </c>
      <c r="U4" s="54"/>
      <c r="V4" s="53">
        <v>2014</v>
      </c>
      <c r="W4" s="54"/>
      <c r="X4" s="53">
        <v>2013</v>
      </c>
      <c r="Y4" s="54"/>
      <c r="Z4" s="53">
        <v>2012</v>
      </c>
      <c r="AA4" s="54"/>
      <c r="AB4" s="53">
        <v>2011</v>
      </c>
      <c r="AC4" s="54"/>
      <c r="AD4" s="53">
        <v>2010</v>
      </c>
      <c r="AE4" s="54"/>
      <c r="AF4" s="53">
        <v>2009</v>
      </c>
      <c r="AG4" s="75"/>
      <c r="AH4" s="53">
        <v>2008</v>
      </c>
      <c r="AI4" s="75"/>
      <c r="AJ4" s="53">
        <v>2007</v>
      </c>
    </row>
    <row r="5" spans="2:36" ht="6" customHeight="1" x14ac:dyDescent="0.25"/>
    <row r="6" spans="2:36" ht="31.2" x14ac:dyDescent="0.3">
      <c r="B6" s="25" t="s">
        <v>3</v>
      </c>
      <c r="C6" s="22"/>
      <c r="D6" s="26">
        <v>4317944</v>
      </c>
      <c r="E6" s="22"/>
      <c r="F6" s="26">
        <v>3998229</v>
      </c>
      <c r="G6" s="22"/>
      <c r="H6" s="26">
        <v>3241092</v>
      </c>
      <c r="I6" s="22"/>
      <c r="J6" s="26">
        <v>3734436</v>
      </c>
      <c r="K6" s="22"/>
      <c r="L6" s="26">
        <v>3248421</v>
      </c>
      <c r="M6" s="22"/>
      <c r="N6" s="26">
        <v>3302661</v>
      </c>
      <c r="O6" s="22"/>
      <c r="P6" s="26">
        <v>2721772</v>
      </c>
      <c r="Q6" s="22"/>
      <c r="R6" s="26">
        <v>2429700</v>
      </c>
      <c r="S6" s="22"/>
      <c r="T6" s="26">
        <v>2268240</v>
      </c>
      <c r="U6" s="22"/>
      <c r="V6" s="26">
        <v>2153122</v>
      </c>
      <c r="W6" s="22"/>
      <c r="X6" s="26">
        <v>2087665</v>
      </c>
      <c r="Y6" s="22"/>
      <c r="Z6" s="26">
        <v>2883765</v>
      </c>
      <c r="AA6" s="22"/>
      <c r="AB6" s="26">
        <v>2248888</v>
      </c>
      <c r="AC6" s="22"/>
      <c r="AD6" s="26">
        <v>1723404</v>
      </c>
      <c r="AF6" s="26">
        <v>1516756</v>
      </c>
      <c r="AG6" s="64"/>
      <c r="AH6" s="26">
        <v>1486149</v>
      </c>
      <c r="AJ6" s="26">
        <v>1433979</v>
      </c>
    </row>
    <row r="7" spans="2:36" ht="15.6" x14ac:dyDescent="0.3">
      <c r="B7" s="6"/>
      <c r="C7" s="9"/>
      <c r="D7" s="6"/>
      <c r="E7" s="9"/>
      <c r="F7" s="6"/>
      <c r="G7" s="9"/>
      <c r="H7" s="6"/>
      <c r="I7" s="9"/>
      <c r="J7" s="6"/>
      <c r="K7" s="9"/>
      <c r="L7" s="6"/>
      <c r="M7" s="9"/>
      <c r="N7" s="6"/>
      <c r="O7" s="9"/>
      <c r="P7" s="6"/>
      <c r="Q7" s="9"/>
      <c r="R7" s="6"/>
      <c r="S7" s="9"/>
      <c r="T7" s="6"/>
      <c r="U7" s="9"/>
      <c r="V7" s="6"/>
      <c r="W7" s="9"/>
      <c r="X7" s="6"/>
      <c r="Y7" s="9"/>
      <c r="Z7" s="6"/>
      <c r="AA7" s="9"/>
      <c r="AB7" s="6"/>
      <c r="AC7" s="3"/>
      <c r="AD7" s="6"/>
      <c r="AE7" s="3"/>
      <c r="AF7" s="6"/>
      <c r="AG7" s="3"/>
      <c r="AH7" s="6"/>
      <c r="AI7" s="3"/>
      <c r="AJ7" s="6"/>
    </row>
    <row r="8" spans="2:36" x14ac:dyDescent="0.25">
      <c r="AG8" s="64"/>
    </row>
    <row r="9" spans="2:36" ht="15.6" x14ac:dyDescent="0.3">
      <c r="B9" s="10" t="s">
        <v>4</v>
      </c>
      <c r="C9" s="22"/>
      <c r="D9" s="35">
        <v>401393</v>
      </c>
      <c r="E9" s="22"/>
      <c r="F9" s="35">
        <v>395988</v>
      </c>
      <c r="G9" s="22"/>
      <c r="H9" s="35">
        <v>375645</v>
      </c>
      <c r="I9" s="22"/>
      <c r="J9" s="35">
        <v>327551</v>
      </c>
      <c r="K9" s="22"/>
      <c r="L9" s="35">
        <v>209381</v>
      </c>
      <c r="M9" s="22"/>
      <c r="N9" s="35">
        <v>286491</v>
      </c>
      <c r="O9" s="22"/>
      <c r="P9" s="35">
        <v>352094</v>
      </c>
      <c r="Q9" s="22"/>
      <c r="R9" s="35">
        <v>300274</v>
      </c>
      <c r="S9" s="22"/>
      <c r="T9" s="35">
        <v>214062</v>
      </c>
      <c r="U9" s="22"/>
      <c r="V9" s="35">
        <v>209329</v>
      </c>
      <c r="W9" s="22"/>
      <c r="X9" s="35">
        <v>181570</v>
      </c>
      <c r="Y9" s="22"/>
      <c r="Z9" s="35">
        <v>229310</v>
      </c>
      <c r="AA9" s="22"/>
      <c r="AB9" s="35">
        <v>204292</v>
      </c>
      <c r="AC9" s="35"/>
      <c r="AD9" s="35">
        <v>209559</v>
      </c>
      <c r="AF9" s="26">
        <v>292502</v>
      </c>
      <c r="AG9" s="3"/>
      <c r="AH9" s="26">
        <v>94203</v>
      </c>
      <c r="AI9" s="3"/>
      <c r="AJ9" s="26">
        <v>50737</v>
      </c>
    </row>
    <row r="10" spans="2:36" ht="15.6" x14ac:dyDescent="0.3">
      <c r="B10" s="17" t="s">
        <v>5</v>
      </c>
      <c r="C10" s="9"/>
      <c r="D10" s="16">
        <f>D9/D6</f>
        <v>9.2959288031526116E-2</v>
      </c>
      <c r="E10" s="9"/>
      <c r="F10" s="16">
        <f>F9/F6</f>
        <v>9.9040850336486477E-2</v>
      </c>
      <c r="G10" s="9"/>
      <c r="H10" s="16">
        <f>H9/H6</f>
        <v>0.1159007519687809</v>
      </c>
      <c r="I10" s="9"/>
      <c r="J10" s="16">
        <f>J9/J6</f>
        <v>8.7710968938816997E-2</v>
      </c>
      <c r="K10" s="9"/>
      <c r="L10" s="16">
        <f>L9/L6</f>
        <v>6.445623889268047E-2</v>
      </c>
      <c r="M10" s="9"/>
      <c r="N10" s="16">
        <f>N9/N6</f>
        <v>8.674550612369844E-2</v>
      </c>
      <c r="O10" s="9"/>
      <c r="P10" s="16">
        <f>P9/P6</f>
        <v>0.12936204795993198</v>
      </c>
      <c r="Q10" s="9"/>
      <c r="R10" s="16">
        <f>R9/R6</f>
        <v>0.12358480470840022</v>
      </c>
      <c r="S10" s="9"/>
      <c r="T10" s="16">
        <f>T9/T6</f>
        <v>9.4373611258067924E-2</v>
      </c>
      <c r="U10" s="9"/>
      <c r="V10" s="16">
        <f>V9/V6</f>
        <v>9.7221151425697191E-2</v>
      </c>
      <c r="W10" s="9"/>
      <c r="X10" s="16">
        <f>X9/X6</f>
        <v>8.6972766224466092E-2</v>
      </c>
      <c r="Y10" s="9"/>
      <c r="Z10" s="16">
        <f>Z9/Z6</f>
        <v>7.9517575114477088E-2</v>
      </c>
      <c r="AA10" s="9"/>
      <c r="AB10" s="16">
        <f>AB9/AB6</f>
        <v>9.0841340253494177E-2</v>
      </c>
      <c r="AC10" s="3"/>
      <c r="AD10" s="16">
        <f>AD9/AD6</f>
        <v>0.12159598097718237</v>
      </c>
      <c r="AE10" s="3"/>
      <c r="AF10" s="16">
        <f>AF9/AF6</f>
        <v>0.19284710263219662</v>
      </c>
      <c r="AG10" s="3"/>
      <c r="AH10" s="16">
        <v>6.3E-2</v>
      </c>
      <c r="AI10" s="3"/>
      <c r="AJ10" s="16">
        <v>3.5000000000000003E-2</v>
      </c>
    </row>
    <row r="11" spans="2:36" ht="15.6" x14ac:dyDescent="0.3">
      <c r="B11" s="6"/>
      <c r="C11" s="9"/>
      <c r="D11" s="6"/>
      <c r="E11" s="9"/>
      <c r="F11" s="6"/>
      <c r="G11" s="9"/>
      <c r="H11" s="6"/>
      <c r="I11" s="9"/>
      <c r="J11" s="6"/>
      <c r="K11" s="9"/>
      <c r="L11" s="6"/>
      <c r="M11" s="9"/>
      <c r="N11" s="6"/>
      <c r="O11" s="9"/>
      <c r="P11" s="6"/>
      <c r="Q11" s="9"/>
      <c r="R11" s="6"/>
      <c r="S11" s="9"/>
      <c r="T11" s="6"/>
      <c r="U11" s="9"/>
      <c r="V11" s="6"/>
      <c r="W11" s="9"/>
      <c r="X11" s="6"/>
      <c r="Y11" s="9"/>
      <c r="Z11" s="6"/>
      <c r="AA11" s="9"/>
      <c r="AB11" s="6"/>
      <c r="AC11" s="3"/>
      <c r="AD11" s="6"/>
      <c r="AE11" s="3"/>
      <c r="AF11" s="6"/>
      <c r="AG11" s="3"/>
      <c r="AH11" s="6"/>
      <c r="AI11" s="3"/>
      <c r="AJ11" s="6"/>
    </row>
    <row r="12" spans="2:36" ht="15.6" x14ac:dyDescent="0.3">
      <c r="B12" s="25"/>
      <c r="C12" s="22"/>
      <c r="D12" s="26"/>
      <c r="E12" s="22"/>
      <c r="F12" s="26"/>
      <c r="G12" s="22"/>
      <c r="H12" s="26"/>
      <c r="I12" s="22"/>
      <c r="J12" s="26"/>
      <c r="K12" s="22"/>
      <c r="L12" s="26"/>
      <c r="M12" s="22"/>
      <c r="N12" s="26"/>
      <c r="O12" s="22"/>
      <c r="P12" s="26"/>
      <c r="Q12" s="22"/>
      <c r="R12" s="26"/>
      <c r="S12" s="22"/>
      <c r="T12" s="26"/>
      <c r="U12" s="22"/>
      <c r="V12" s="26"/>
      <c r="W12" s="22"/>
      <c r="X12" s="26"/>
      <c r="Y12" s="22"/>
      <c r="Z12" s="26"/>
      <c r="AA12" s="22"/>
      <c r="AB12" s="26"/>
      <c r="AC12" s="22"/>
      <c r="AD12" s="27"/>
      <c r="AE12" s="22"/>
      <c r="AF12" s="27"/>
      <c r="AG12" s="64"/>
      <c r="AH12" s="27"/>
      <c r="AJ12" s="27"/>
    </row>
    <row r="13" spans="2:36" ht="15.6" x14ac:dyDescent="0.3">
      <c r="B13" s="22" t="s">
        <v>6</v>
      </c>
      <c r="D13" s="26">
        <v>272635</v>
      </c>
      <c r="F13" s="26">
        <v>234700</v>
      </c>
      <c r="H13" s="26">
        <v>276390</v>
      </c>
      <c r="J13" s="26">
        <v>156609</v>
      </c>
      <c r="L13" s="26">
        <v>111382</v>
      </c>
      <c r="N13" s="26">
        <v>170124</v>
      </c>
      <c r="P13" s="26">
        <v>249154</v>
      </c>
      <c r="R13" s="26">
        <v>178270</v>
      </c>
      <c r="T13" s="26">
        <v>128776</v>
      </c>
      <c r="V13" s="26">
        <v>109991</v>
      </c>
      <c r="X13" s="26">
        <v>88629</v>
      </c>
      <c r="Z13" s="26">
        <v>56440</v>
      </c>
      <c r="AB13" s="26">
        <v>145422</v>
      </c>
      <c r="AD13" s="26">
        <v>162879</v>
      </c>
      <c r="AF13" s="26">
        <v>87286</v>
      </c>
      <c r="AG13" s="64"/>
      <c r="AH13" s="26">
        <v>50436</v>
      </c>
      <c r="AJ13" s="26">
        <v>2538</v>
      </c>
    </row>
    <row r="14" spans="2:36" x14ac:dyDescent="0.25">
      <c r="B14" s="17" t="s">
        <v>5</v>
      </c>
      <c r="C14" s="3"/>
      <c r="D14" s="16">
        <f>D13/D6</f>
        <v>6.3140003668412562E-2</v>
      </c>
      <c r="E14" s="3"/>
      <c r="F14" s="16">
        <f>F13/F6</f>
        <v>5.8700989863261957E-2</v>
      </c>
      <c r="G14" s="3"/>
      <c r="H14" s="16">
        <f>H13/H6</f>
        <v>8.5276814110799695E-2</v>
      </c>
      <c r="I14" s="3"/>
      <c r="J14" s="16">
        <f>J13/J6</f>
        <v>4.1936453054758467E-2</v>
      </c>
      <c r="K14" s="3"/>
      <c r="L14" s="16">
        <f>L13/L6</f>
        <v>3.4288043329359093E-2</v>
      </c>
      <c r="M14" s="3"/>
      <c r="N14" s="16">
        <f>N13/N6</f>
        <v>5.1511190521824672E-2</v>
      </c>
      <c r="O14" s="3"/>
      <c r="P14" s="16">
        <f>P13/P6</f>
        <v>9.1541098960530129E-2</v>
      </c>
      <c r="Q14" s="3"/>
      <c r="R14" s="16">
        <f>R13/R6</f>
        <v>7.3371198090299211E-2</v>
      </c>
      <c r="S14" s="3"/>
      <c r="T14" s="16">
        <f>T13/T6</f>
        <v>5.6773533664867912E-2</v>
      </c>
      <c r="U14" s="3"/>
      <c r="V14" s="16">
        <f>V13/V6</f>
        <v>5.1084425313567924E-2</v>
      </c>
      <c r="W14" s="3"/>
      <c r="X14" s="16">
        <f>X13/X6</f>
        <v>4.2453650370150385E-2</v>
      </c>
      <c r="Y14" s="3"/>
      <c r="Z14" s="16">
        <f>Z13/Z6</f>
        <v>1.9571636385072987E-2</v>
      </c>
      <c r="AA14" s="3"/>
      <c r="AB14" s="16">
        <v>6.4663958365200933E-2</v>
      </c>
      <c r="AC14" s="3"/>
      <c r="AD14" s="16">
        <f>AD13/AD6</f>
        <v>9.4510051038526083E-2</v>
      </c>
      <c r="AE14" s="3"/>
      <c r="AF14" s="16">
        <f>AF13/AF6</f>
        <v>5.7547819161420821E-2</v>
      </c>
      <c r="AG14" s="3"/>
      <c r="AH14" s="16">
        <v>3.4000000000000002E-2</v>
      </c>
      <c r="AI14" s="3"/>
      <c r="AJ14" s="16">
        <v>2E-3</v>
      </c>
    </row>
    <row r="15" spans="2:36" ht="15.6" x14ac:dyDescent="0.3">
      <c r="B15" s="6"/>
      <c r="C15" s="9"/>
      <c r="D15" s="6"/>
      <c r="E15" s="9"/>
      <c r="F15" s="6"/>
      <c r="G15" s="9"/>
      <c r="H15" s="6"/>
      <c r="I15" s="9"/>
      <c r="J15" s="6"/>
      <c r="K15" s="9"/>
      <c r="L15" s="6"/>
      <c r="M15" s="9"/>
      <c r="N15" s="6"/>
      <c r="O15" s="9"/>
      <c r="P15" s="6"/>
      <c r="Q15" s="9"/>
      <c r="R15" s="6"/>
      <c r="S15" s="9"/>
      <c r="T15" s="6"/>
      <c r="U15" s="9"/>
      <c r="V15" s="6"/>
      <c r="W15" s="9"/>
      <c r="X15" s="6"/>
      <c r="Y15" s="9"/>
      <c r="Z15" s="6"/>
      <c r="AA15" s="9"/>
      <c r="AB15" s="6"/>
      <c r="AC15" s="3"/>
      <c r="AD15" s="6"/>
      <c r="AE15" s="3"/>
      <c r="AF15" s="6"/>
      <c r="AG15" s="3"/>
      <c r="AH15" s="6"/>
      <c r="AI15" s="3"/>
      <c r="AJ15" s="6"/>
    </row>
    <row r="16" spans="2:36" x14ac:dyDescent="0.25">
      <c r="D16" s="26"/>
      <c r="F16" s="26"/>
      <c r="H16" s="26"/>
      <c r="J16" s="26"/>
      <c r="L16" s="26"/>
      <c r="N16" s="26"/>
      <c r="P16" s="26"/>
      <c r="R16" s="26"/>
      <c r="T16" s="26"/>
      <c r="V16" s="26"/>
      <c r="X16" s="26"/>
      <c r="Z16" s="26"/>
      <c r="AB16" s="26"/>
      <c r="AD16" s="26"/>
      <c r="AF16" s="26"/>
      <c r="AG16" s="64"/>
      <c r="AH16" s="26"/>
      <c r="AJ16" s="26"/>
    </row>
    <row r="17" spans="2:36" ht="15.6" x14ac:dyDescent="0.3">
      <c r="B17" s="22" t="s">
        <v>7</v>
      </c>
      <c r="C17" s="22"/>
      <c r="D17" s="26">
        <v>356674</v>
      </c>
      <c r="E17" s="22"/>
      <c r="F17" s="26">
        <v>262084</v>
      </c>
      <c r="G17" s="22"/>
      <c r="H17" s="26">
        <v>259598</v>
      </c>
      <c r="I17" s="22"/>
      <c r="J17" s="26">
        <v>152588</v>
      </c>
      <c r="K17" s="22"/>
      <c r="L17" s="26">
        <v>107944</v>
      </c>
      <c r="M17" s="22"/>
      <c r="N17" s="26">
        <v>163361</v>
      </c>
      <c r="O17" s="22"/>
      <c r="P17" s="26">
        <v>243689</v>
      </c>
      <c r="Q17" s="22"/>
      <c r="R17" s="26">
        <v>182944</v>
      </c>
      <c r="S17" s="22"/>
      <c r="T17" s="26">
        <v>134599</v>
      </c>
      <c r="U17" s="22"/>
      <c r="V17" s="26">
        <v>110190</v>
      </c>
      <c r="W17" s="22"/>
      <c r="X17" s="26">
        <v>87213</v>
      </c>
      <c r="Y17" s="22"/>
      <c r="Z17" s="26">
        <v>58587</v>
      </c>
      <c r="AA17" s="22"/>
      <c r="AB17" s="26">
        <v>148159</v>
      </c>
      <c r="AC17" s="22"/>
      <c r="AD17" s="26">
        <v>156154</v>
      </c>
      <c r="AF17" s="26">
        <v>101231</v>
      </c>
      <c r="AG17" s="64"/>
      <c r="AH17" s="26">
        <v>60260</v>
      </c>
      <c r="AJ17" s="26">
        <v>-2429</v>
      </c>
    </row>
    <row r="18" spans="2:36" ht="15.6" x14ac:dyDescent="0.3">
      <c r="B18" s="17" t="s">
        <v>5</v>
      </c>
      <c r="C18" s="9"/>
      <c r="D18" s="16">
        <f>D17/D6</f>
        <v>8.2602738710830889E-2</v>
      </c>
      <c r="E18" s="9"/>
      <c r="F18" s="16">
        <f>F17/F6</f>
        <v>6.5550022272361091E-2</v>
      </c>
      <c r="G18" s="9"/>
      <c r="H18" s="16">
        <f>H17/H6</f>
        <v>8.0095844240151162E-2</v>
      </c>
      <c r="I18" s="9"/>
      <c r="J18" s="16">
        <f>J17/J6</f>
        <v>4.0859717504865528E-2</v>
      </c>
      <c r="K18" s="9"/>
      <c r="L18" s="16">
        <f>L17/L6</f>
        <v>3.3229682975205489E-2</v>
      </c>
      <c r="M18" s="9"/>
      <c r="N18" s="16">
        <f>N17/N6</f>
        <v>4.9463447807692039E-2</v>
      </c>
      <c r="O18" s="9"/>
      <c r="P18" s="16">
        <f>P17/P6</f>
        <v>8.9533215860843604E-2</v>
      </c>
      <c r="Q18" s="9"/>
      <c r="R18" s="16">
        <f>R17/R6</f>
        <v>7.5294892373544059E-2</v>
      </c>
      <c r="S18" s="9"/>
      <c r="T18" s="16">
        <f>T17/T6</f>
        <v>5.9340722322152858E-2</v>
      </c>
      <c r="U18" s="9"/>
      <c r="V18" s="16">
        <f>V17/V6</f>
        <v>5.1176849244956857E-2</v>
      </c>
      <c r="W18" s="9"/>
      <c r="X18" s="16">
        <f>X17/X6</f>
        <v>4.1775380628597023E-2</v>
      </c>
      <c r="Y18" s="9"/>
      <c r="Z18" s="16">
        <f>Z17/Z6</f>
        <v>2.0316149200784391E-2</v>
      </c>
      <c r="AA18" s="9"/>
      <c r="AB18" s="16">
        <v>6.5881004300792217E-2</v>
      </c>
      <c r="AC18" s="3"/>
      <c r="AD18" s="16">
        <f>AD17/AD6</f>
        <v>9.0607889966600977E-2</v>
      </c>
      <c r="AE18" s="15"/>
      <c r="AF18" s="16">
        <f>AF17/AF6</f>
        <v>6.6741783121345821E-2</v>
      </c>
      <c r="AG18" s="3"/>
      <c r="AH18" s="16">
        <v>4.1000000000000002E-2</v>
      </c>
      <c r="AI18" s="3"/>
      <c r="AJ18" s="16">
        <v>-2E-3</v>
      </c>
    </row>
    <row r="19" spans="2:36" ht="15.6" x14ac:dyDescent="0.3">
      <c r="B19" s="6"/>
      <c r="C19" s="9"/>
      <c r="D19" s="6"/>
      <c r="E19" s="9"/>
      <c r="F19" s="6"/>
      <c r="G19" s="9"/>
      <c r="H19" s="6"/>
      <c r="I19" s="9"/>
      <c r="J19" s="6"/>
      <c r="K19" s="9"/>
      <c r="L19" s="6"/>
      <c r="M19" s="9"/>
      <c r="N19" s="6"/>
      <c r="O19" s="9"/>
      <c r="P19" s="6"/>
      <c r="Q19" s="9"/>
      <c r="R19" s="6"/>
      <c r="S19" s="9"/>
      <c r="T19" s="6"/>
      <c r="U19" s="9"/>
      <c r="V19" s="6"/>
      <c r="W19" s="9"/>
      <c r="X19" s="6"/>
      <c r="Y19" s="9"/>
      <c r="Z19" s="6"/>
      <c r="AA19" s="9"/>
      <c r="AB19" s="6"/>
      <c r="AC19" s="3"/>
      <c r="AD19" s="6"/>
      <c r="AE19" s="3"/>
      <c r="AF19" s="6"/>
      <c r="AG19" s="3"/>
      <c r="AH19" s="6"/>
      <c r="AI19" s="3"/>
      <c r="AJ19" s="6"/>
    </row>
    <row r="20" spans="2:36" ht="15.6" x14ac:dyDescent="0.3">
      <c r="B20" s="22"/>
      <c r="C20" s="22"/>
      <c r="D20" s="26"/>
      <c r="E20" s="22"/>
      <c r="F20" s="26"/>
      <c r="G20" s="22"/>
      <c r="H20" s="26"/>
      <c r="I20" s="22"/>
      <c r="J20" s="26"/>
      <c r="K20" s="22"/>
      <c r="L20" s="26"/>
      <c r="M20" s="22"/>
      <c r="N20" s="26"/>
      <c r="O20" s="22"/>
      <c r="P20" s="26"/>
      <c r="Q20" s="22"/>
      <c r="R20" s="26"/>
      <c r="S20" s="22"/>
      <c r="T20" s="26"/>
      <c r="U20" s="22"/>
      <c r="V20" s="26"/>
      <c r="W20" s="22"/>
      <c r="X20" s="26"/>
      <c r="Y20" s="22"/>
      <c r="Z20" s="26"/>
      <c r="AA20" s="22"/>
      <c r="AB20" s="26"/>
      <c r="AD20" s="26"/>
      <c r="AF20" s="26"/>
      <c r="AG20" s="64"/>
      <c r="AH20" s="26"/>
      <c r="AJ20" s="26"/>
    </row>
    <row r="21" spans="2:36" ht="31.2" x14ac:dyDescent="0.3">
      <c r="B21" s="25" t="s">
        <v>8</v>
      </c>
      <c r="C21" s="22"/>
      <c r="D21" s="26">
        <v>280781</v>
      </c>
      <c r="E21" s="22"/>
      <c r="F21" s="26">
        <v>208650</v>
      </c>
      <c r="G21" s="22"/>
      <c r="H21" s="26">
        <v>728952</v>
      </c>
      <c r="I21" s="22"/>
      <c r="J21" s="26">
        <v>114491</v>
      </c>
      <c r="K21" s="22"/>
      <c r="L21" s="26">
        <v>72104</v>
      </c>
      <c r="M21" s="22"/>
      <c r="N21" s="26">
        <v>128047</v>
      </c>
      <c r="O21" s="22"/>
      <c r="P21" s="26">
        <v>194638</v>
      </c>
      <c r="Q21" s="22"/>
      <c r="R21" s="26">
        <v>146067</v>
      </c>
      <c r="S21" s="22"/>
      <c r="T21" s="26">
        <v>106595</v>
      </c>
      <c r="U21" s="22"/>
      <c r="V21" s="26">
        <v>86912</v>
      </c>
      <c r="W21" s="22"/>
      <c r="X21" s="26">
        <v>67801</v>
      </c>
      <c r="Y21" s="22"/>
      <c r="Z21" s="26">
        <v>22087</v>
      </c>
      <c r="AA21" s="22"/>
      <c r="AB21" s="26">
        <v>119790</v>
      </c>
      <c r="AC21" s="22"/>
      <c r="AD21" s="26">
        <v>126555</v>
      </c>
      <c r="AF21" s="26">
        <v>75460</v>
      </c>
      <c r="AG21" s="64"/>
      <c r="AH21" s="26">
        <v>44223</v>
      </c>
      <c r="AJ21" s="26">
        <v>-4243</v>
      </c>
    </row>
    <row r="22" spans="2:36" x14ac:dyDescent="0.25">
      <c r="B22" s="17" t="s">
        <v>5</v>
      </c>
      <c r="C22" s="3"/>
      <c r="D22" s="16">
        <f>(D21/D6)</f>
        <v>6.5026549672714609E-2</v>
      </c>
      <c r="E22" s="3"/>
      <c r="F22" s="16">
        <f>(F21/F6)</f>
        <v>5.2185605176691983E-2</v>
      </c>
      <c r="G22" s="3"/>
      <c r="H22" s="16">
        <f>(H21/H6)</f>
        <v>0.22490938239334152</v>
      </c>
      <c r="I22" s="3"/>
      <c r="J22" s="16">
        <f>(J21/J6)</f>
        <v>3.0658177031283974E-2</v>
      </c>
      <c r="K22" s="3"/>
      <c r="L22" s="16">
        <f>(L21/L6)</f>
        <v>2.2196630301306388E-2</v>
      </c>
      <c r="M22" s="3"/>
      <c r="N22" s="16">
        <f>(N21/N6)</f>
        <v>3.8770857802238864E-2</v>
      </c>
      <c r="O22" s="3"/>
      <c r="P22" s="16">
        <f>(P21/P6)</f>
        <v>7.1511500595935293E-2</v>
      </c>
      <c r="Q22" s="3"/>
      <c r="R22" s="16">
        <f>(R21/R6)</f>
        <v>6.0117298431905171E-2</v>
      </c>
      <c r="S22" s="3"/>
      <c r="T22" s="16">
        <f>(T21/T6)</f>
        <v>4.6994586110817201E-2</v>
      </c>
      <c r="U22" s="3"/>
      <c r="V22" s="16">
        <f>(V21/V6)</f>
        <v>4.03655714817832E-2</v>
      </c>
      <c r="W22" s="3"/>
      <c r="X22" s="16">
        <f>(X21/X6)</f>
        <v>3.2476953917414911E-2</v>
      </c>
      <c r="Y22" s="3"/>
      <c r="Z22" s="16">
        <f>(Z21/Z6)</f>
        <v>7.6590845647963686E-3</v>
      </c>
      <c r="AA22" s="3"/>
      <c r="AB22" s="16">
        <v>5.3266325401709648E-2</v>
      </c>
      <c r="AC22" s="13"/>
      <c r="AD22" s="16">
        <f>(AD21/AD6)</f>
        <v>7.3433159027134667E-2</v>
      </c>
      <c r="AE22" s="13"/>
      <c r="AF22" s="16">
        <f>(AF21/AF6)</f>
        <v>4.9750915770235951E-2</v>
      </c>
      <c r="AG22" s="13"/>
      <c r="AH22" s="16">
        <v>0.03</v>
      </c>
      <c r="AI22" s="76"/>
      <c r="AJ22" s="16">
        <v>-3.0000000000000001E-3</v>
      </c>
    </row>
    <row r="23" spans="2:36" ht="15.6" x14ac:dyDescent="0.3">
      <c r="B23" s="25"/>
      <c r="AG23" s="13"/>
      <c r="AI23" s="76"/>
    </row>
    <row r="24" spans="2:36" x14ac:dyDescent="0.25">
      <c r="AG24" s="13"/>
      <c r="AI24" s="76"/>
    </row>
    <row r="25" spans="2:36" x14ac:dyDescent="0.25">
      <c r="AG25"/>
      <c r="AI25"/>
    </row>
    <row r="26" spans="2:36" x14ac:dyDescent="0.25">
      <c r="AG26" s="3"/>
      <c r="AI26" s="3"/>
    </row>
    <row r="27" spans="2:36" ht="15.6" x14ac:dyDescent="0.3">
      <c r="B27" s="19" t="s">
        <v>10</v>
      </c>
      <c r="C27" s="11"/>
      <c r="D27" s="4"/>
      <c r="E27" s="11"/>
      <c r="F27" s="4"/>
      <c r="G27" s="11"/>
      <c r="H27" s="4"/>
      <c r="I27" s="11"/>
      <c r="J27" s="4"/>
      <c r="K27" s="11"/>
      <c r="L27" s="4"/>
      <c r="M27" s="11"/>
      <c r="N27" s="4"/>
      <c r="O27" s="11"/>
      <c r="P27" s="4"/>
      <c r="Q27" s="11"/>
      <c r="R27" s="4"/>
      <c r="S27" s="11"/>
      <c r="T27" s="4"/>
      <c r="U27" s="11"/>
      <c r="V27" s="4"/>
      <c r="W27" s="11"/>
      <c r="X27" s="4"/>
      <c r="Y27" s="11"/>
      <c r="Z27" s="4"/>
      <c r="AA27" s="11"/>
      <c r="AB27" s="4"/>
      <c r="AC27" s="11"/>
      <c r="AD27" s="4"/>
      <c r="AE27" s="11"/>
      <c r="AF27" s="4"/>
      <c r="AG27" s="69"/>
      <c r="AH27" s="4"/>
      <c r="AI27" s="69"/>
      <c r="AJ27" s="4"/>
    </row>
    <row r="28" spans="2:36" ht="15.6" x14ac:dyDescent="0.3">
      <c r="B28" s="8" t="s">
        <v>2</v>
      </c>
      <c r="C28" s="42"/>
      <c r="D28" s="53">
        <v>2023</v>
      </c>
      <c r="E28" s="42"/>
      <c r="F28" s="53">
        <v>2022</v>
      </c>
      <c r="G28" s="42"/>
      <c r="H28" s="53">
        <v>2021</v>
      </c>
      <c r="I28" s="42"/>
      <c r="J28" s="53">
        <f>J4</f>
        <v>2020</v>
      </c>
      <c r="K28" s="42"/>
      <c r="L28" s="53">
        <f>L4</f>
        <v>2019</v>
      </c>
      <c r="M28" s="42"/>
      <c r="N28" s="53">
        <f>N4</f>
        <v>2018</v>
      </c>
      <c r="O28" s="42"/>
      <c r="P28" s="53">
        <f>P4</f>
        <v>2017</v>
      </c>
      <c r="Q28" s="42"/>
      <c r="R28" s="53">
        <f>R4</f>
        <v>2016</v>
      </c>
      <c r="S28" s="42"/>
      <c r="T28" s="53">
        <f>T4</f>
        <v>2015</v>
      </c>
      <c r="U28" s="54"/>
      <c r="V28" s="53">
        <f>V4</f>
        <v>2014</v>
      </c>
      <c r="W28" s="54"/>
      <c r="X28" s="53">
        <f>X4</f>
        <v>2013</v>
      </c>
      <c r="Y28" s="54"/>
      <c r="Z28" s="53">
        <f>Z4</f>
        <v>2012</v>
      </c>
      <c r="AA28" s="54"/>
      <c r="AB28" s="53">
        <f>AB4</f>
        <v>2011</v>
      </c>
      <c r="AC28" s="54"/>
      <c r="AD28" s="53">
        <f>AD4</f>
        <v>2010</v>
      </c>
      <c r="AE28" s="54"/>
      <c r="AF28" s="53">
        <f>AF4</f>
        <v>2009</v>
      </c>
      <c r="AG28" s="75"/>
      <c r="AH28" s="53">
        <v>2008</v>
      </c>
      <c r="AI28" s="75"/>
      <c r="AJ28" s="53">
        <v>2007</v>
      </c>
    </row>
    <row r="29" spans="2:36" s="22" customFormat="1" ht="15.6" x14ac:dyDescent="0.3">
      <c r="B29" s="14" t="s">
        <v>11</v>
      </c>
      <c r="C29" s="20"/>
      <c r="D29" s="26">
        <v>1807860</v>
      </c>
      <c r="E29" s="20"/>
      <c r="F29" s="26">
        <v>1726960</v>
      </c>
      <c r="G29" s="20"/>
      <c r="H29" s="26">
        <v>1545952</v>
      </c>
      <c r="I29" s="20"/>
      <c r="J29" s="26">
        <v>1482517</v>
      </c>
      <c r="K29" s="20"/>
      <c r="L29" s="26">
        <v>969084</v>
      </c>
      <c r="M29" s="20"/>
      <c r="N29" s="26">
        <v>938466</v>
      </c>
      <c r="O29" s="20"/>
      <c r="P29" s="26">
        <v>898487</v>
      </c>
      <c r="Q29" s="20"/>
      <c r="R29" s="26">
        <v>846411</v>
      </c>
      <c r="S29" s="20"/>
      <c r="T29" s="26">
        <v>714608</v>
      </c>
      <c r="U29" s="20"/>
      <c r="V29" s="26">
        <v>621706</v>
      </c>
      <c r="W29" s="20"/>
      <c r="X29" s="26">
        <v>569538</v>
      </c>
      <c r="Y29" s="20"/>
      <c r="Z29" s="26">
        <v>683380</v>
      </c>
      <c r="AA29" s="20"/>
      <c r="AB29" s="26">
        <v>592974</v>
      </c>
      <c r="AC29" s="20"/>
      <c r="AD29" s="26">
        <v>524876</v>
      </c>
      <c r="AE29" s="20"/>
      <c r="AF29" s="26">
        <v>447388</v>
      </c>
      <c r="AG29" s="71"/>
      <c r="AH29" s="26">
        <v>477871</v>
      </c>
      <c r="AI29" s="71"/>
      <c r="AJ29" s="26">
        <v>454880</v>
      </c>
    </row>
    <row r="30" spans="2:36" x14ac:dyDescent="0.25">
      <c r="B30" s="14" t="s">
        <v>12</v>
      </c>
      <c r="D30" s="26">
        <v>5492354</v>
      </c>
      <c r="F30" s="26">
        <v>5149082</v>
      </c>
      <c r="H30" s="26">
        <v>5220096</v>
      </c>
      <c r="J30" s="26">
        <v>5739258</v>
      </c>
      <c r="L30" s="26">
        <v>4223871</v>
      </c>
      <c r="N30" s="26">
        <v>4287384</v>
      </c>
      <c r="P30" s="26">
        <v>4265338</v>
      </c>
      <c r="R30" s="26">
        <v>4067834</v>
      </c>
      <c r="T30" s="26">
        <v>3491165</v>
      </c>
      <c r="V30" s="26">
        <v>2697990</v>
      </c>
      <c r="X30" s="26">
        <v>2558268</v>
      </c>
      <c r="Z30" s="26">
        <v>3230202</v>
      </c>
      <c r="AB30" s="26">
        <v>2807528</v>
      </c>
      <c r="AD30" s="26">
        <v>2367725</v>
      </c>
      <c r="AF30" s="26">
        <v>2718013</v>
      </c>
      <c r="AG30" s="64"/>
      <c r="AH30" s="26">
        <v>1891761</v>
      </c>
      <c r="AJ30" s="26">
        <v>1743685</v>
      </c>
    </row>
    <row r="31" spans="2:36" x14ac:dyDescent="0.25">
      <c r="B31" s="14" t="s">
        <v>13</v>
      </c>
      <c r="D31" s="26">
        <v>2833210</v>
      </c>
      <c r="F31" s="26">
        <v>2119877</v>
      </c>
      <c r="H31" s="26">
        <v>2962168</v>
      </c>
      <c r="J31" s="26">
        <v>2053847</v>
      </c>
      <c r="L31" s="26">
        <v>485809</v>
      </c>
      <c r="N31" s="26">
        <v>920340</v>
      </c>
      <c r="P31" s="26">
        <v>1227660</v>
      </c>
      <c r="R31" s="26">
        <v>1923133</v>
      </c>
      <c r="T31" s="26">
        <v>1583217</v>
      </c>
      <c r="V31" s="26">
        <v>1014447</v>
      </c>
      <c r="X31" s="26">
        <v>776018</v>
      </c>
      <c r="Z31" s="26">
        <v>445576</v>
      </c>
      <c r="AB31" s="26">
        <v>734997</v>
      </c>
      <c r="AD31" s="26">
        <v>549286</v>
      </c>
      <c r="AF31" s="26">
        <v>743205</v>
      </c>
      <c r="AG31" s="71"/>
      <c r="AH31" s="26">
        <v>409816</v>
      </c>
      <c r="AI31" s="71"/>
      <c r="AJ31" s="26">
        <v>206490</v>
      </c>
    </row>
    <row r="32" spans="2:36" ht="15.6" x14ac:dyDescent="0.3">
      <c r="B32" s="5" t="s">
        <v>14</v>
      </c>
      <c r="C32" s="22"/>
      <c r="D32" s="27">
        <f>D30+D29</f>
        <v>7300214</v>
      </c>
      <c r="E32" s="22"/>
      <c r="F32" s="27">
        <f>F30+F29</f>
        <v>6876042</v>
      </c>
      <c r="G32" s="22"/>
      <c r="H32" s="27">
        <f>H30+H29</f>
        <v>6766048</v>
      </c>
      <c r="I32" s="22"/>
      <c r="J32" s="27">
        <f>J30+J29</f>
        <v>7221775</v>
      </c>
      <c r="K32" s="22"/>
      <c r="L32" s="27">
        <f>L30+L29</f>
        <v>5192955</v>
      </c>
      <c r="M32" s="22"/>
      <c r="N32" s="27">
        <f>N30+N29</f>
        <v>5225850</v>
      </c>
      <c r="O32" s="22"/>
      <c r="P32" s="27">
        <f>P30+P29</f>
        <v>5163825</v>
      </c>
      <c r="Q32" s="22"/>
      <c r="R32" s="27">
        <f>R30+R29</f>
        <v>4914245</v>
      </c>
      <c r="S32" s="22"/>
      <c r="T32" s="27">
        <f>T30+T29</f>
        <v>4205773</v>
      </c>
      <c r="U32" s="22"/>
      <c r="V32" s="27">
        <f>V30+V29</f>
        <v>3319696</v>
      </c>
      <c r="W32" s="22"/>
      <c r="X32" s="27">
        <f>X30+X29</f>
        <v>3127806</v>
      </c>
      <c r="Y32" s="22"/>
      <c r="Z32" s="27">
        <f>Z30+Z29</f>
        <v>3913582</v>
      </c>
      <c r="AA32" s="22"/>
      <c r="AB32" s="27">
        <v>3400502</v>
      </c>
      <c r="AC32" s="22"/>
      <c r="AD32" s="27">
        <v>2892601</v>
      </c>
      <c r="AE32" s="22"/>
      <c r="AF32" s="27">
        <v>3165401</v>
      </c>
      <c r="AG32" s="72"/>
      <c r="AH32" s="27">
        <v>2369632</v>
      </c>
      <c r="AI32" s="68"/>
      <c r="AJ32" s="27">
        <v>2198565</v>
      </c>
    </row>
    <row r="33" spans="1:36" ht="15.6" x14ac:dyDescent="0.3">
      <c r="B33" s="22"/>
      <c r="D33" s="26"/>
      <c r="F33" s="26"/>
      <c r="H33" s="26"/>
      <c r="J33" s="26"/>
      <c r="L33" s="26"/>
      <c r="N33" s="26"/>
      <c r="P33" s="26"/>
      <c r="R33" s="26"/>
      <c r="T33" s="26"/>
      <c r="V33" s="26"/>
      <c r="X33" s="26"/>
      <c r="Z33" s="26"/>
      <c r="AB33" s="26"/>
      <c r="AD33" s="26"/>
      <c r="AF33" s="26"/>
      <c r="AG33" s="64"/>
      <c r="AH33" s="26"/>
      <c r="AJ33" s="26"/>
    </row>
    <row r="34" spans="1:36" ht="15.6" x14ac:dyDescent="0.3">
      <c r="B34" s="22" t="s">
        <v>15</v>
      </c>
      <c r="C34" s="22"/>
      <c r="D34" s="27">
        <v>1117315</v>
      </c>
      <c r="E34" s="22"/>
      <c r="F34" s="27">
        <v>957958</v>
      </c>
      <c r="G34" s="22"/>
      <c r="H34" s="27">
        <v>1475834</v>
      </c>
      <c r="I34" s="22"/>
      <c r="J34" s="27">
        <v>832589</v>
      </c>
      <c r="K34" s="22"/>
      <c r="L34" s="27">
        <v>662284</v>
      </c>
      <c r="M34" s="22"/>
      <c r="N34" s="27">
        <v>562099</v>
      </c>
      <c r="O34" s="22"/>
      <c r="P34" s="27">
        <v>615198</v>
      </c>
      <c r="Q34" s="22"/>
      <c r="R34" s="27">
        <v>541686</v>
      </c>
      <c r="S34" s="22"/>
      <c r="T34" s="27">
        <v>473982</v>
      </c>
      <c r="U34" s="22"/>
      <c r="V34" s="27">
        <v>430099</v>
      </c>
      <c r="W34" s="22"/>
      <c r="X34" s="27">
        <v>389079</v>
      </c>
      <c r="Y34" s="22"/>
      <c r="Z34" s="27">
        <f>267709</f>
        <v>267709</v>
      </c>
      <c r="AA34" s="22"/>
      <c r="AB34" s="27">
        <v>568299</v>
      </c>
      <c r="AC34" s="22"/>
      <c r="AD34" s="27">
        <v>539581</v>
      </c>
      <c r="AE34" s="22"/>
      <c r="AF34" s="27">
        <v>488916</v>
      </c>
      <c r="AG34" s="72"/>
      <c r="AH34" s="27">
        <v>577355</v>
      </c>
      <c r="AI34" s="68"/>
      <c r="AJ34" s="27">
        <v>518377</v>
      </c>
    </row>
    <row r="35" spans="1:36" x14ac:dyDescent="0.25">
      <c r="B35" s="1" t="s">
        <v>16</v>
      </c>
      <c r="D35" s="26">
        <v>145848</v>
      </c>
      <c r="F35" s="26">
        <v>145848</v>
      </c>
      <c r="H35" s="26">
        <v>145848</v>
      </c>
      <c r="J35" s="26">
        <v>145848</v>
      </c>
      <c r="L35" s="26">
        <v>145848</v>
      </c>
      <c r="N35" s="26">
        <v>145848</v>
      </c>
      <c r="P35" s="26">
        <v>145848</v>
      </c>
      <c r="R35" s="26">
        <v>145848</v>
      </c>
      <c r="T35" s="26">
        <v>145848</v>
      </c>
      <c r="V35" s="26">
        <v>145848</v>
      </c>
      <c r="X35" s="26">
        <v>145848</v>
      </c>
      <c r="Z35" s="26">
        <v>145848</v>
      </c>
      <c r="AB35" s="26">
        <f>AD35</f>
        <v>145848</v>
      </c>
      <c r="AD35" s="26">
        <v>145848</v>
      </c>
      <c r="AF35" s="26">
        <v>145848</v>
      </c>
      <c r="AG35" s="64"/>
      <c r="AH35" s="26">
        <v>145848</v>
      </c>
      <c r="AJ35" s="26">
        <v>145848</v>
      </c>
    </row>
    <row r="36" spans="1:36" ht="15.6" x14ac:dyDescent="0.3">
      <c r="B36" s="22"/>
      <c r="D36" s="26"/>
      <c r="F36" s="26"/>
      <c r="H36" s="26"/>
      <c r="J36" s="26"/>
      <c r="L36" s="26"/>
      <c r="N36" s="26"/>
      <c r="P36" s="26"/>
      <c r="R36" s="26"/>
      <c r="T36" s="26"/>
      <c r="V36" s="26"/>
      <c r="X36" s="26"/>
      <c r="Z36" s="26"/>
      <c r="AB36" s="26"/>
      <c r="AD36" s="26"/>
      <c r="AF36" s="26"/>
      <c r="AG36" s="64"/>
      <c r="AH36" s="26"/>
      <c r="AJ36" s="26"/>
    </row>
    <row r="37" spans="1:36" ht="15.6" x14ac:dyDescent="0.3">
      <c r="B37" s="22" t="s">
        <v>17</v>
      </c>
      <c r="D37" s="27">
        <f>D38+D39</f>
        <v>6182899</v>
      </c>
      <c r="F37" s="27">
        <f>F38+F39</f>
        <v>5918084</v>
      </c>
      <c r="H37" s="27">
        <f>H38+H39</f>
        <v>5290214</v>
      </c>
      <c r="J37" s="27">
        <f>J38+J39</f>
        <v>6389186</v>
      </c>
      <c r="L37" s="27">
        <f>L38+L39</f>
        <v>4530671</v>
      </c>
      <c r="N37" s="27">
        <f>N38+N39</f>
        <v>4663751</v>
      </c>
      <c r="P37" s="27">
        <f>P38+P39</f>
        <v>4548627</v>
      </c>
      <c r="R37" s="27">
        <f>R38+R39</f>
        <v>4372559</v>
      </c>
      <c r="T37" s="27">
        <f>T38+T39</f>
        <v>3731791</v>
      </c>
      <c r="V37" s="27">
        <f>V38+V39</f>
        <v>2889597</v>
      </c>
      <c r="X37" s="27">
        <f>X38+X39</f>
        <v>2722400</v>
      </c>
      <c r="Z37" s="27">
        <v>3645872</v>
      </c>
      <c r="AB37" s="27">
        <f>SUM(AB38:AB39)</f>
        <v>2832203</v>
      </c>
      <c r="AC37" s="22"/>
      <c r="AD37" s="27">
        <v>2353020</v>
      </c>
      <c r="AE37" s="22"/>
      <c r="AF37" s="27">
        <v>2676485</v>
      </c>
      <c r="AG37" s="72"/>
      <c r="AH37" s="27">
        <v>1792277</v>
      </c>
      <c r="AI37" s="68"/>
      <c r="AJ37" s="27">
        <v>1680188</v>
      </c>
    </row>
    <row r="38" spans="1:36" x14ac:dyDescent="0.25">
      <c r="B38" s="20" t="s">
        <v>18</v>
      </c>
      <c r="D38" s="26">
        <v>1038066</v>
      </c>
      <c r="F38" s="26">
        <v>1001968</v>
      </c>
      <c r="H38" s="26">
        <v>1030936</v>
      </c>
      <c r="J38" s="26">
        <v>1075620</v>
      </c>
      <c r="L38" s="26">
        <v>796634</v>
      </c>
      <c r="N38" s="26">
        <v>641753</v>
      </c>
      <c r="P38" s="26">
        <v>506564</v>
      </c>
      <c r="R38" s="26">
        <v>471524</v>
      </c>
      <c r="T38" s="26">
        <v>398416</v>
      </c>
      <c r="V38" s="26">
        <v>362182</v>
      </c>
      <c r="X38" s="26">
        <v>370337</v>
      </c>
      <c r="Z38" s="26">
        <v>370995</v>
      </c>
      <c r="AB38" s="26">
        <v>276841</v>
      </c>
      <c r="AD38" s="26">
        <v>206609</v>
      </c>
      <c r="AF38" s="26">
        <v>311887</v>
      </c>
      <c r="AG38" s="64"/>
      <c r="AH38" s="26">
        <v>275785</v>
      </c>
      <c r="AJ38" s="26">
        <v>227044</v>
      </c>
    </row>
    <row r="39" spans="1:36" x14ac:dyDescent="0.25">
      <c r="B39" s="20" t="s">
        <v>19</v>
      </c>
      <c r="D39" s="26">
        <v>5144833</v>
      </c>
      <c r="F39" s="26">
        <v>4916116</v>
      </c>
      <c r="H39" s="26">
        <v>4259278</v>
      </c>
      <c r="J39" s="26">
        <v>5313566</v>
      </c>
      <c r="L39" s="26">
        <v>3734037</v>
      </c>
      <c r="N39" s="26">
        <v>4021998</v>
      </c>
      <c r="P39" s="26">
        <v>4042063</v>
      </c>
      <c r="R39" s="26">
        <v>3901035</v>
      </c>
      <c r="T39" s="26">
        <v>3333375</v>
      </c>
      <c r="V39" s="26">
        <v>2527415</v>
      </c>
      <c r="X39" s="26">
        <v>2352063</v>
      </c>
      <c r="Z39" s="26">
        <v>3274878</v>
      </c>
      <c r="AB39" s="26">
        <v>2555362</v>
      </c>
      <c r="AD39" s="26">
        <v>2146411</v>
      </c>
      <c r="AF39" s="26">
        <v>2364598</v>
      </c>
      <c r="AG39" s="64"/>
      <c r="AH39" s="26">
        <v>1516492</v>
      </c>
      <c r="AJ39" s="26">
        <v>1453144</v>
      </c>
    </row>
    <row r="41" spans="1:36" x14ac:dyDescent="0.25">
      <c r="B41" s="20" t="s">
        <v>20</v>
      </c>
      <c r="D41" s="26">
        <v>25530098</v>
      </c>
      <c r="F41" s="26">
        <v>25530098</v>
      </c>
      <c r="H41" s="26">
        <v>25530098</v>
      </c>
      <c r="J41" s="26">
        <v>25530098</v>
      </c>
      <c r="L41" s="26">
        <v>25530098</v>
      </c>
      <c r="N41" s="26">
        <v>25530098</v>
      </c>
      <c r="P41" s="26">
        <v>25530098</v>
      </c>
      <c r="R41" s="26">
        <v>25530098</v>
      </c>
      <c r="T41" s="26">
        <v>25530098</v>
      </c>
      <c r="V41" s="26">
        <v>25530098</v>
      </c>
      <c r="X41" s="26">
        <v>25530098</v>
      </c>
      <c r="Z41" s="26">
        <v>25530098</v>
      </c>
      <c r="AB41" s="26">
        <v>25530098</v>
      </c>
      <c r="AD41" s="26">
        <v>25530098</v>
      </c>
      <c r="AF41" s="26">
        <v>25530098</v>
      </c>
      <c r="AG41" s="64"/>
      <c r="AH41" s="26">
        <v>25530098</v>
      </c>
      <c r="AJ41" s="26">
        <v>25530098</v>
      </c>
    </row>
    <row r="42" spans="1:36" ht="15.6" x14ac:dyDescent="0.3">
      <c r="A42" s="29" t="s">
        <v>24</v>
      </c>
      <c r="B42" s="22" t="s">
        <v>21</v>
      </c>
      <c r="C42" s="22"/>
      <c r="D42" s="32">
        <f>D21*1000/D41</f>
        <v>10.99803847208107</v>
      </c>
      <c r="E42" s="22"/>
      <c r="F42" s="32">
        <f>F21*1000/F41</f>
        <v>8.1727065834216539</v>
      </c>
      <c r="G42" s="22"/>
      <c r="H42" s="32">
        <f>H21*1000/H41</f>
        <v>28.552651854293703</v>
      </c>
      <c r="I42" s="22"/>
      <c r="J42" s="32">
        <f>J21*1000/J41</f>
        <v>4.484549961382835</v>
      </c>
      <c r="K42" s="22"/>
      <c r="L42" s="32">
        <f>L21*1000/L41</f>
        <v>2.8242743134005988</v>
      </c>
      <c r="M42" s="22"/>
      <c r="N42" s="32">
        <f>N21*1000/N41</f>
        <v>5.0155310802175537</v>
      </c>
      <c r="O42" s="22"/>
      <c r="P42" s="32">
        <f>P21*1000/P41</f>
        <v>7.62386419354912</v>
      </c>
      <c r="Q42" s="22"/>
      <c r="R42" s="32">
        <f>R21*1000/R41</f>
        <v>5.7213646418435209</v>
      </c>
      <c r="S42" s="22"/>
      <c r="T42" s="32">
        <f>T21*1000/T41</f>
        <v>4.1752679523596035</v>
      </c>
      <c r="U42" s="22"/>
      <c r="V42" s="32">
        <f>V21*1000/V41</f>
        <v>3.4042955886812498</v>
      </c>
      <c r="W42" s="22"/>
      <c r="X42" s="32">
        <f>X21*1000/X41</f>
        <v>2.6557281527082268</v>
      </c>
      <c r="Y42" s="22"/>
      <c r="Z42" s="32">
        <f>Z21*1000/Z41</f>
        <v>0.86513573116718945</v>
      </c>
      <c r="AA42" s="22"/>
      <c r="AB42" s="32">
        <f>AB21*1000/AB41</f>
        <v>4.6921088982893835</v>
      </c>
      <c r="AC42" s="22"/>
      <c r="AD42" s="32">
        <v>4.96</v>
      </c>
      <c r="AE42" s="22"/>
      <c r="AF42" s="32">
        <v>2.96</v>
      </c>
      <c r="AG42" s="73"/>
      <c r="AH42" s="32">
        <v>1.73</v>
      </c>
      <c r="AI42" s="68"/>
      <c r="AJ42" s="32">
        <v>-0.17</v>
      </c>
    </row>
    <row r="43" spans="1:36" ht="6" customHeight="1" x14ac:dyDescent="0.3">
      <c r="AG43" s="73"/>
      <c r="AI43" s="68"/>
    </row>
    <row r="44" spans="1:36" x14ac:dyDescent="0.25">
      <c r="A44" s="30" t="s">
        <v>26</v>
      </c>
      <c r="AD44" s="26"/>
      <c r="AF44" s="26"/>
      <c r="AH44" s="26"/>
      <c r="AJ44" s="26"/>
    </row>
    <row r="45" spans="1:36" ht="15.6" x14ac:dyDescent="0.3">
      <c r="A45" s="30" t="s">
        <v>28</v>
      </c>
      <c r="B45" s="24" t="s">
        <v>23</v>
      </c>
      <c r="C45" s="42"/>
      <c r="D45" s="55">
        <v>2023</v>
      </c>
      <c r="E45" s="42"/>
      <c r="F45" s="55">
        <v>2022</v>
      </c>
      <c r="G45" s="42"/>
      <c r="H45" s="55">
        <f>H4</f>
        <v>2021</v>
      </c>
      <c r="I45" s="42"/>
      <c r="J45" s="55">
        <f>J4</f>
        <v>2020</v>
      </c>
      <c r="K45" s="42"/>
      <c r="L45" s="55">
        <f>L4</f>
        <v>2019</v>
      </c>
      <c r="M45" s="42"/>
      <c r="N45" s="55">
        <f>N4</f>
        <v>2018</v>
      </c>
      <c r="O45" s="42"/>
      <c r="P45" s="55">
        <f>P4</f>
        <v>2017</v>
      </c>
      <c r="Q45" s="42"/>
      <c r="R45" s="55">
        <f>R4</f>
        <v>2016</v>
      </c>
      <c r="S45" s="42"/>
      <c r="T45" s="55">
        <f>T4</f>
        <v>2015</v>
      </c>
      <c r="U45" s="54"/>
      <c r="V45" s="55">
        <f>V4</f>
        <v>2014</v>
      </c>
      <c r="W45" s="54"/>
      <c r="X45" s="55">
        <f>X4</f>
        <v>2013</v>
      </c>
      <c r="Y45" s="54"/>
      <c r="Z45" s="55">
        <f>Z4</f>
        <v>2012</v>
      </c>
      <c r="AA45" s="54"/>
      <c r="AB45" s="55">
        <f>AB4</f>
        <v>2011</v>
      </c>
      <c r="AC45" s="54"/>
      <c r="AD45" s="55">
        <f>AD4</f>
        <v>2010</v>
      </c>
      <c r="AE45" s="54"/>
      <c r="AF45" s="55">
        <f>AF4</f>
        <v>2009</v>
      </c>
      <c r="AG45" s="75"/>
      <c r="AH45" s="55">
        <v>2008</v>
      </c>
      <c r="AI45" s="75"/>
      <c r="AJ45" s="55">
        <v>2007</v>
      </c>
    </row>
    <row r="46" spans="1:36" ht="15.6" x14ac:dyDescent="0.3">
      <c r="A46" s="30" t="s">
        <v>30</v>
      </c>
      <c r="AD46" s="22"/>
      <c r="AF46" s="22"/>
      <c r="AG46" s="68"/>
      <c r="AH46" s="22"/>
      <c r="AJ46" s="22"/>
    </row>
    <row r="47" spans="1:36" x14ac:dyDescent="0.25">
      <c r="A47" s="12" t="s">
        <v>32</v>
      </c>
      <c r="B47" s="20" t="s">
        <v>25</v>
      </c>
      <c r="D47" s="31">
        <f>(D30/D39)</f>
        <v>1.0675475763741991</v>
      </c>
      <c r="F47" s="31">
        <f>(F30/F39)</f>
        <v>1.0473882227351836</v>
      </c>
      <c r="H47" s="31">
        <f>(H30/H39)</f>
        <v>1.2255823639593377</v>
      </c>
      <c r="J47" s="31">
        <f>(J30/J39)</f>
        <v>1.0801141832057792</v>
      </c>
      <c r="L47" s="31">
        <f>(L30/L39)</f>
        <v>1.1311808104740257</v>
      </c>
      <c r="N47" s="31">
        <f>(N30/N39)</f>
        <v>1.0659836230649542</v>
      </c>
      <c r="P47" s="31">
        <f>(P30/P39)</f>
        <v>1.0552378822398365</v>
      </c>
      <c r="R47" s="31">
        <f>(R30/R39)</f>
        <v>1.0427576271425403</v>
      </c>
      <c r="T47" s="31">
        <f>(T30/T39)</f>
        <v>1.0473364082948964</v>
      </c>
      <c r="V47" s="31">
        <f>(V30/V39)</f>
        <v>1.0674899056941578</v>
      </c>
      <c r="X47" s="31">
        <f>(X30/X39)</f>
        <v>1.087669845578116</v>
      </c>
      <c r="Z47" s="31">
        <f>(Z30/Z39)</f>
        <v>0.98635796509060791</v>
      </c>
      <c r="AB47" s="31">
        <f>(AB30/AB39)</f>
        <v>1.0986811261966014</v>
      </c>
      <c r="AD47" s="31">
        <f>(AD30/AD39)</f>
        <v>1.1031088640525977</v>
      </c>
      <c r="AF47" s="31">
        <f>(AF30/AF39)</f>
        <v>1.1494609231674897</v>
      </c>
      <c r="AG47" s="13"/>
      <c r="AH47" s="31">
        <v>1.2470000000000001</v>
      </c>
      <c r="AI47" s="76"/>
      <c r="AJ47" s="31">
        <v>1.2</v>
      </c>
    </row>
    <row r="48" spans="1:36" x14ac:dyDescent="0.25">
      <c r="B48" s="20" t="s">
        <v>27</v>
      </c>
      <c r="D48" s="31">
        <f>(D37/D32)</f>
        <v>0.84694763742542345</v>
      </c>
      <c r="F48" s="31">
        <f>(F37/F32)</f>
        <v>0.86068177012298641</v>
      </c>
      <c r="H48" s="31">
        <f>(H37/H32)</f>
        <v>0.78187651048292883</v>
      </c>
      <c r="J48" s="31">
        <f>(J37/J32)</f>
        <v>0.88471130712324875</v>
      </c>
      <c r="L48" s="31">
        <f>(L37/L32)</f>
        <v>0.87246490678236188</v>
      </c>
      <c r="N48" s="31">
        <f>(N37/N32)</f>
        <v>0.8924387420228288</v>
      </c>
      <c r="P48" s="31">
        <f>(P37/P32)</f>
        <v>0.88086389449681191</v>
      </c>
      <c r="R48" s="31">
        <f>(R37/R32)</f>
        <v>0.88977228445061241</v>
      </c>
      <c r="T48" s="31">
        <f>(T37/T32)</f>
        <v>0.88730204887424979</v>
      </c>
      <c r="V48" s="31">
        <f>(V37/V32)</f>
        <v>0.87044024513087948</v>
      </c>
      <c r="X48" s="31">
        <f>(X37/X32)</f>
        <v>0.8703864625875134</v>
      </c>
      <c r="Z48" s="31">
        <f>(Z37/Z32)</f>
        <v>0.93159463632038375</v>
      </c>
      <c r="AB48" s="31">
        <f>(AB37/AB32)</f>
        <v>0.83287791037911463</v>
      </c>
      <c r="AD48" s="31">
        <f>(AD37/AD32)</f>
        <v>0.81346165613577537</v>
      </c>
      <c r="AF48" s="31">
        <f>(AF37/AF32)</f>
        <v>0.84554373995585397</v>
      </c>
      <c r="AG48" s="13"/>
      <c r="AH48" s="31">
        <v>0.75600000000000001</v>
      </c>
      <c r="AI48" s="76"/>
      <c r="AJ48" s="31">
        <v>0.76400000000000001</v>
      </c>
    </row>
    <row r="49" spans="2:36" outlineLevel="1" x14ac:dyDescent="0.25">
      <c r="B49" s="20" t="s">
        <v>29</v>
      </c>
      <c r="D49" s="31">
        <f>(D21/D32)</f>
        <v>3.8462023168087951E-2</v>
      </c>
      <c r="F49" s="31">
        <f>(F21/F32)</f>
        <v>3.0344491787571978E-2</v>
      </c>
      <c r="H49" s="31">
        <f>(H21/H32)</f>
        <v>0.10773674676857155</v>
      </c>
      <c r="J49" s="31">
        <f>(J21/J32)</f>
        <v>1.5853581702559273E-2</v>
      </c>
      <c r="L49" s="31">
        <f>(L21/L32)</f>
        <v>1.388496530395507E-2</v>
      </c>
      <c r="N49" s="31">
        <f>(N21/N32)</f>
        <v>2.4502616799180994E-2</v>
      </c>
      <c r="P49" s="31">
        <f>(P21/P32)</f>
        <v>3.7692601898786267E-2</v>
      </c>
      <c r="R49" s="31">
        <f>(R21/R32)</f>
        <v>2.9723182299620798E-2</v>
      </c>
      <c r="T49" s="31">
        <f>(T21/T32)</f>
        <v>2.5344924702307994E-2</v>
      </c>
      <c r="V49" s="31">
        <f>(V21/V32)</f>
        <v>2.6180710522891254E-2</v>
      </c>
      <c r="X49" s="31">
        <f>(X21/X32)</f>
        <v>2.1676855917534526E-2</v>
      </c>
      <c r="Z49" s="31">
        <f>(Z21/Z32)</f>
        <v>5.6436788599293431E-3</v>
      </c>
      <c r="AB49" s="31">
        <f>(AB21/AB32)</f>
        <v>3.5227151755828995E-2</v>
      </c>
      <c r="AD49" s="31">
        <f>(AD21/AD32)</f>
        <v>4.3751281286288704E-2</v>
      </c>
      <c r="AF49" s="31">
        <f>(AF21/AF32)</f>
        <v>2.3839001756807431E-2</v>
      </c>
      <c r="AG49" s="13"/>
      <c r="AH49" s="31">
        <v>1.9E-2</v>
      </c>
      <c r="AI49" s="76"/>
      <c r="AJ49" s="31">
        <v>-2E-3</v>
      </c>
    </row>
    <row r="50" spans="2:36" outlineLevel="1" x14ac:dyDescent="0.25">
      <c r="B50" s="20" t="s">
        <v>31</v>
      </c>
      <c r="D50" s="31">
        <f>D21/D34</f>
        <v>0.25129976774678581</v>
      </c>
      <c r="F50" s="31">
        <f>F21/F34</f>
        <v>0.21780704373260623</v>
      </c>
      <c r="H50" s="31">
        <f>H21/H34</f>
        <v>0.49392546858250996</v>
      </c>
      <c r="J50" s="31">
        <f>J21/J34</f>
        <v>0.13751202574139221</v>
      </c>
      <c r="L50" s="31">
        <f>L21/L34</f>
        <v>0.10887172270506308</v>
      </c>
      <c r="N50" s="31">
        <f>N21/N34</f>
        <v>0.22780150827523266</v>
      </c>
      <c r="P50" s="31">
        <f>P21/P34</f>
        <v>0.31638269305166794</v>
      </c>
      <c r="R50" s="31">
        <f>R21/R34</f>
        <v>0.26965252932510719</v>
      </c>
      <c r="T50" s="31">
        <f>T21/T34</f>
        <v>0.22489250646649028</v>
      </c>
      <c r="V50" s="31">
        <f>V21/V34</f>
        <v>0.20207440612510144</v>
      </c>
      <c r="X50" s="31">
        <f>X21/X34</f>
        <v>0.17426024020828676</v>
      </c>
      <c r="Z50" s="31">
        <f>Z21/Z34</f>
        <v>8.2503763414752587E-2</v>
      </c>
      <c r="AB50" s="31">
        <f>AB21/AB34</f>
        <v>0.2107869273041128</v>
      </c>
      <c r="AD50" s="31">
        <f>AD21/AD34</f>
        <v>0.23454309918251384</v>
      </c>
      <c r="AE50" s="31"/>
      <c r="AF50" s="31">
        <f>AF21/AF34</f>
        <v>0.1543414410655409</v>
      </c>
      <c r="AG50" s="76"/>
      <c r="AH50" s="31">
        <v>7.6999999999999999E-2</v>
      </c>
      <c r="AI50" s="76"/>
      <c r="AJ50" s="31">
        <v>-8.0000000000000002E-3</v>
      </c>
    </row>
    <row r="51" spans="2:36" x14ac:dyDescent="0.25">
      <c r="AG51"/>
      <c r="AI51"/>
    </row>
    <row r="52" spans="2:36" x14ac:dyDescent="0.25">
      <c r="AG52"/>
      <c r="AI52"/>
    </row>
  </sheetData>
  <phoneticPr fontId="0" type="noConversion"/>
  <printOptions horizontalCentered="1"/>
  <pageMargins left="0.43307086614173229" right="0.35433070866141736" top="0.6692913385826772" bottom="0.98425196850393704" header="0.27559055118110237" footer="0.51181102362204722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499984740745262"/>
    <pageSetUpPr fitToPage="1"/>
  </sheetPr>
  <dimension ref="A1:AJ52"/>
  <sheetViews>
    <sheetView showGridLines="0" zoomScale="85" zoomScaleNormal="85" workbookViewId="0">
      <pane xSplit="2" topLeftCell="C1" activePane="topRight" state="frozenSplit"/>
      <selection activeCell="B53" sqref="B53"/>
      <selection pane="topRight" activeCell="D40" sqref="D40"/>
    </sheetView>
  </sheetViews>
  <sheetFormatPr defaultColWidth="9.109375" defaultRowHeight="15" outlineLevelCol="1" x14ac:dyDescent="0.25"/>
  <cols>
    <col min="1" max="1" width="37" style="20" hidden="1" customWidth="1" outlineLevel="1"/>
    <col min="2" max="2" width="58.44140625" style="20" customWidth="1" collapsed="1"/>
    <col min="3" max="3" width="1.33203125" style="41" customWidth="1"/>
    <col min="4" max="4" width="14.5546875" style="20" bestFit="1" customWidth="1"/>
    <col min="5" max="5" width="1.33203125" style="41" customWidth="1"/>
    <col min="6" max="6" width="14.5546875" style="20" bestFit="1" customWidth="1"/>
    <col min="7" max="7" width="1.33203125" style="41" customWidth="1"/>
    <col min="8" max="8" width="14.5546875" style="20" bestFit="1" customWidth="1"/>
    <col min="9" max="9" width="1.33203125" style="41" customWidth="1"/>
    <col min="10" max="10" width="14.5546875" style="20" bestFit="1" customWidth="1"/>
    <col min="11" max="11" width="1.33203125" style="41" customWidth="1"/>
    <col min="12" max="12" width="14.5546875" style="20" bestFit="1" customWidth="1"/>
    <col min="13" max="13" width="1.33203125" style="41" customWidth="1"/>
    <col min="14" max="14" width="14.5546875" style="20" bestFit="1" customWidth="1"/>
    <col min="15" max="15" width="1.33203125" style="41" customWidth="1"/>
    <col min="16" max="16" width="14.5546875" style="20" bestFit="1" customWidth="1"/>
    <col min="17" max="17" width="1.33203125" style="41" customWidth="1"/>
    <col min="18" max="18" width="14.5546875" style="20" bestFit="1" customWidth="1"/>
    <col min="19" max="19" width="1.33203125" style="41" customWidth="1"/>
    <col min="20" max="20" width="14.5546875" style="20" bestFit="1" customWidth="1"/>
    <col min="21" max="21" width="1.33203125" style="41" customWidth="1"/>
    <col min="22" max="22" width="14.5546875" style="20" bestFit="1" customWidth="1"/>
    <col min="23" max="23" width="1.33203125" style="41" customWidth="1"/>
    <col min="24" max="24" width="14.5546875" style="20" bestFit="1" customWidth="1"/>
    <col min="25" max="25" width="1.33203125" style="41" customWidth="1"/>
    <col min="26" max="26" width="14.5546875" style="20" bestFit="1" customWidth="1"/>
    <col min="27" max="27" width="1.109375" style="41" customWidth="1"/>
    <col min="28" max="28" width="14.88671875" style="20" customWidth="1"/>
    <col min="29" max="29" width="1.109375" style="41" customWidth="1"/>
    <col min="30" max="30" width="14.5546875" style="20" bestFit="1" customWidth="1"/>
    <col min="31" max="31" width="1.109375" style="41" customWidth="1"/>
    <col min="32" max="32" width="13.6640625" style="20" customWidth="1"/>
    <col min="33" max="33" width="2.33203125" style="63" customWidth="1"/>
    <col min="34" max="34" width="13.6640625" style="20" customWidth="1"/>
    <col min="35" max="35" width="2.33203125" style="63" customWidth="1"/>
    <col min="36" max="36" width="13.6640625" style="20" customWidth="1"/>
    <col min="37" max="16384" width="9.109375" style="20"/>
  </cols>
  <sheetData>
    <row r="1" spans="2:36" ht="15.6" x14ac:dyDescent="0.3">
      <c r="B1" s="38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59"/>
      <c r="AH1" s="21"/>
      <c r="AI1" s="59"/>
      <c r="AJ1" s="21"/>
    </row>
    <row r="2" spans="2:36" ht="15.6" x14ac:dyDescent="0.3">
      <c r="B2" s="22"/>
    </row>
    <row r="3" spans="2:36" ht="15.6" x14ac:dyDescent="0.3"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83"/>
      <c r="Y3" s="83"/>
      <c r="Z3" s="83"/>
      <c r="AA3" s="83"/>
      <c r="AB3" s="83"/>
      <c r="AC3" s="83"/>
      <c r="AD3" s="83"/>
      <c r="AE3" s="83"/>
      <c r="AF3" s="83"/>
      <c r="AG3" s="61"/>
      <c r="AH3" s="61"/>
      <c r="AI3" s="61"/>
      <c r="AJ3" s="61"/>
    </row>
    <row r="4" spans="2:36" ht="15.6" x14ac:dyDescent="0.3">
      <c r="B4" s="8" t="s">
        <v>2</v>
      </c>
      <c r="C4" s="42"/>
      <c r="D4" s="53">
        <v>2023</v>
      </c>
      <c r="E4" s="42"/>
      <c r="F4" s="53">
        <v>2022</v>
      </c>
      <c r="G4" s="42"/>
      <c r="H4" s="53">
        <v>2021</v>
      </c>
      <c r="I4" s="42"/>
      <c r="J4" s="53">
        <v>2020</v>
      </c>
      <c r="K4" s="42"/>
      <c r="L4" s="53">
        <v>2019</v>
      </c>
      <c r="M4" s="42"/>
      <c r="N4" s="53">
        <v>2018</v>
      </c>
      <c r="O4" s="42"/>
      <c r="P4" s="53">
        <v>2017</v>
      </c>
      <c r="Q4" s="42"/>
      <c r="R4" s="53">
        <v>2016</v>
      </c>
      <c r="S4" s="42"/>
      <c r="T4" s="53">
        <v>2015</v>
      </c>
      <c r="U4" s="54"/>
      <c r="V4" s="53">
        <v>2014</v>
      </c>
      <c r="W4" s="54"/>
      <c r="X4" s="53">
        <v>2013</v>
      </c>
      <c r="Y4" s="54"/>
      <c r="Z4" s="53">
        <v>2012</v>
      </c>
      <c r="AA4" s="54"/>
      <c r="AB4" s="53">
        <v>2011</v>
      </c>
      <c r="AC4" s="54"/>
      <c r="AD4" s="53">
        <v>2010</v>
      </c>
      <c r="AE4" s="54"/>
      <c r="AF4" s="53">
        <v>2009</v>
      </c>
      <c r="AG4" s="75"/>
      <c r="AH4" s="53">
        <v>2008</v>
      </c>
      <c r="AI4" s="75"/>
      <c r="AJ4" s="53">
        <v>2007</v>
      </c>
    </row>
    <row r="5" spans="2:36" ht="6" customHeight="1" x14ac:dyDescent="0.25"/>
    <row r="6" spans="2:36" ht="31.2" x14ac:dyDescent="0.3">
      <c r="B6" s="25" t="s">
        <v>3</v>
      </c>
      <c r="C6" s="43"/>
      <c r="D6" s="26">
        <v>6993893</v>
      </c>
      <c r="E6" s="43"/>
      <c r="F6" s="26">
        <v>6368396</v>
      </c>
      <c r="G6" s="43"/>
      <c r="H6" s="26">
        <v>5533832</v>
      </c>
      <c r="I6" s="43"/>
      <c r="J6" s="26">
        <v>6169346</v>
      </c>
      <c r="K6" s="43"/>
      <c r="L6" s="26">
        <v>5382556</v>
      </c>
      <c r="M6" s="43"/>
      <c r="N6" s="26">
        <v>5389675</v>
      </c>
      <c r="O6" s="43"/>
      <c r="P6" s="26">
        <v>4553359</v>
      </c>
      <c r="Q6" s="43"/>
      <c r="R6" s="26">
        <v>4119008</v>
      </c>
      <c r="S6" s="43"/>
      <c r="T6" s="26">
        <v>3743040</v>
      </c>
      <c r="U6" s="43"/>
      <c r="V6" s="26">
        <v>3712757</v>
      </c>
      <c r="W6" s="43"/>
      <c r="X6" s="26">
        <v>3455217</v>
      </c>
      <c r="Y6" s="43"/>
      <c r="Z6" s="26">
        <v>4580432</v>
      </c>
      <c r="AA6" s="43"/>
      <c r="AB6" s="26">
        <v>3822674</v>
      </c>
      <c r="AC6" s="43"/>
      <c r="AD6" s="26">
        <v>3160709</v>
      </c>
      <c r="AE6" s="43"/>
      <c r="AF6" s="26">
        <v>2390817</v>
      </c>
      <c r="AG6" s="64"/>
      <c r="AH6" s="26">
        <v>2454213</v>
      </c>
      <c r="AI6" s="64"/>
      <c r="AJ6" s="26">
        <v>2322368</v>
      </c>
    </row>
    <row r="7" spans="2:36" x14ac:dyDescent="0.25">
      <c r="B7" s="6"/>
      <c r="C7" s="44"/>
      <c r="D7" s="36"/>
      <c r="E7" s="44"/>
      <c r="F7" s="36"/>
      <c r="G7" s="44"/>
      <c r="H7" s="36"/>
      <c r="I7" s="44"/>
      <c r="J7" s="36"/>
      <c r="K7" s="44"/>
      <c r="L7" s="36"/>
      <c r="M7" s="44"/>
      <c r="N7" s="36"/>
      <c r="O7" s="44"/>
      <c r="P7" s="36"/>
      <c r="Q7" s="44"/>
      <c r="R7" s="36"/>
      <c r="S7" s="44"/>
      <c r="T7" s="36"/>
      <c r="U7" s="44"/>
      <c r="V7" s="36"/>
      <c r="W7" s="44"/>
      <c r="X7" s="36"/>
      <c r="Y7" s="44"/>
      <c r="Z7" s="36"/>
      <c r="AA7" s="44"/>
      <c r="AB7" s="36"/>
      <c r="AC7" s="44"/>
      <c r="AD7" s="36"/>
      <c r="AE7" s="44"/>
      <c r="AF7" s="36"/>
      <c r="AG7" s="79"/>
      <c r="AH7" s="36"/>
      <c r="AI7" s="79"/>
      <c r="AJ7" s="36"/>
    </row>
    <row r="8" spans="2:36" x14ac:dyDescent="0.25">
      <c r="C8" s="43"/>
      <c r="D8" s="26"/>
      <c r="E8" s="43"/>
      <c r="F8" s="26"/>
      <c r="G8" s="43"/>
      <c r="H8" s="26"/>
      <c r="I8" s="43"/>
      <c r="J8" s="26"/>
      <c r="K8" s="43"/>
      <c r="L8" s="26"/>
      <c r="M8" s="43"/>
      <c r="N8" s="26"/>
      <c r="O8" s="43"/>
      <c r="P8" s="26"/>
      <c r="Q8" s="43"/>
      <c r="R8" s="26"/>
      <c r="S8" s="43"/>
      <c r="T8" s="26"/>
      <c r="U8" s="43"/>
      <c r="V8" s="26"/>
      <c r="W8" s="43"/>
      <c r="X8" s="26"/>
      <c r="Y8" s="43"/>
      <c r="Z8" s="26"/>
      <c r="AA8" s="43"/>
      <c r="AB8" s="26"/>
      <c r="AC8" s="43"/>
      <c r="AD8" s="26"/>
      <c r="AE8" s="43"/>
      <c r="AF8" s="26"/>
      <c r="AG8" s="64"/>
      <c r="AH8" s="26"/>
      <c r="AI8" s="64"/>
      <c r="AJ8" s="26"/>
    </row>
    <row r="9" spans="2:36" ht="15.6" x14ac:dyDescent="0.3">
      <c r="B9" s="10" t="s">
        <v>4</v>
      </c>
      <c r="C9" s="45"/>
      <c r="D9" s="1">
        <v>721342</v>
      </c>
      <c r="E9" s="45"/>
      <c r="F9" s="1">
        <v>651829</v>
      </c>
      <c r="G9" s="45"/>
      <c r="H9" s="1">
        <v>589056</v>
      </c>
      <c r="I9" s="45"/>
      <c r="J9" s="1">
        <v>601795</v>
      </c>
      <c r="K9" s="45"/>
      <c r="L9" s="1">
        <v>353791</v>
      </c>
      <c r="M9" s="45"/>
      <c r="N9" s="1">
        <v>445713</v>
      </c>
      <c r="O9" s="45"/>
      <c r="P9" s="1">
        <v>581863</v>
      </c>
      <c r="Q9" s="45"/>
      <c r="R9" s="1">
        <v>495416</v>
      </c>
      <c r="S9" s="45"/>
      <c r="T9" s="1">
        <v>358876</v>
      </c>
      <c r="U9" s="45"/>
      <c r="V9" s="1">
        <v>312251</v>
      </c>
      <c r="W9" s="45"/>
      <c r="X9" s="1">
        <v>285039</v>
      </c>
      <c r="Y9" s="45"/>
      <c r="Z9" s="1">
        <v>296637</v>
      </c>
      <c r="AA9" s="45"/>
      <c r="AB9" s="1">
        <v>322601</v>
      </c>
      <c r="AC9" s="45"/>
      <c r="AD9" s="1">
        <v>367456</v>
      </c>
      <c r="AE9" s="45"/>
      <c r="AF9" s="1">
        <v>306194</v>
      </c>
      <c r="AG9" s="60"/>
      <c r="AH9" s="1">
        <v>220108</v>
      </c>
      <c r="AI9" s="60"/>
      <c r="AJ9" s="1">
        <v>125749</v>
      </c>
    </row>
    <row r="10" spans="2:36" x14ac:dyDescent="0.25">
      <c r="B10" s="17" t="s">
        <v>5</v>
      </c>
      <c r="C10" s="46"/>
      <c r="D10" s="16">
        <f>D9/D6</f>
        <v>0.103138838412312</v>
      </c>
      <c r="E10" s="46"/>
      <c r="F10" s="16">
        <f>F9/F6</f>
        <v>0.10235371669726569</v>
      </c>
      <c r="G10" s="46"/>
      <c r="H10" s="16">
        <f>H9/H6</f>
        <v>0.10644631062164518</v>
      </c>
      <c r="I10" s="46"/>
      <c r="J10" s="16">
        <f>J9/J6</f>
        <v>9.7545995961322324E-2</v>
      </c>
      <c r="K10" s="46"/>
      <c r="L10" s="16">
        <f>L9/L6</f>
        <v>6.5729181452083354E-2</v>
      </c>
      <c r="M10" s="46"/>
      <c r="N10" s="16">
        <f>N9/N6</f>
        <v>8.2697565252079205E-2</v>
      </c>
      <c r="O10" s="46"/>
      <c r="P10" s="16">
        <f>P9/P6</f>
        <v>0.12778763985005356</v>
      </c>
      <c r="Q10" s="46"/>
      <c r="R10" s="16">
        <f>R9/R6</f>
        <v>0.12027556149441808</v>
      </c>
      <c r="S10" s="46"/>
      <c r="T10" s="16">
        <f>T9/T6</f>
        <v>9.5878216636744465E-2</v>
      </c>
      <c r="U10" s="46"/>
      <c r="V10" s="16">
        <f>V9/V6</f>
        <v>8.410219144425557E-2</v>
      </c>
      <c r="W10" s="46"/>
      <c r="X10" s="16">
        <f>X9/X6</f>
        <v>8.2495252830719457E-2</v>
      </c>
      <c r="Y10" s="46"/>
      <c r="Z10" s="16">
        <f t="shared" ref="Z10:AF10" si="0">Z9/Z6</f>
        <v>6.4761795393971575E-2</v>
      </c>
      <c r="AA10" s="46"/>
      <c r="AB10" s="16">
        <f t="shared" si="0"/>
        <v>8.4391449545527561E-2</v>
      </c>
      <c r="AC10" s="46"/>
      <c r="AD10" s="16">
        <f t="shared" si="0"/>
        <v>0.11625745995597823</v>
      </c>
      <c r="AE10" s="46"/>
      <c r="AF10" s="16">
        <f t="shared" si="0"/>
        <v>0.12807086447854438</v>
      </c>
      <c r="AG10" s="66"/>
      <c r="AH10" s="16">
        <v>0.09</v>
      </c>
      <c r="AI10" s="66"/>
      <c r="AJ10" s="16">
        <v>5.3999999999999999E-2</v>
      </c>
    </row>
    <row r="11" spans="2:36" x14ac:dyDescent="0.25">
      <c r="B11" s="6"/>
      <c r="C11" s="47"/>
      <c r="D11" s="6"/>
      <c r="E11" s="47"/>
      <c r="F11" s="6"/>
      <c r="G11" s="47"/>
      <c r="H11" s="6"/>
      <c r="I11" s="47"/>
      <c r="J11" s="6"/>
      <c r="K11" s="47"/>
      <c r="L11" s="6"/>
      <c r="M11" s="47"/>
      <c r="N11" s="6"/>
      <c r="O11" s="47"/>
      <c r="P11" s="6"/>
      <c r="Q11" s="47"/>
      <c r="R11" s="6"/>
      <c r="S11" s="47"/>
      <c r="T11" s="6"/>
      <c r="U11" s="47"/>
      <c r="V11" s="6"/>
      <c r="W11" s="47"/>
      <c r="X11" s="6"/>
      <c r="Y11" s="47"/>
      <c r="Z11" s="6"/>
      <c r="AA11" s="47"/>
      <c r="AB11" s="6"/>
      <c r="AC11" s="47"/>
      <c r="AD11" s="6"/>
      <c r="AE11" s="47"/>
      <c r="AF11" s="6"/>
      <c r="AG11" s="65"/>
      <c r="AH11" s="6"/>
      <c r="AI11" s="65"/>
      <c r="AJ11" s="6"/>
    </row>
    <row r="12" spans="2:36" ht="15.6" x14ac:dyDescent="0.3">
      <c r="B12" s="25"/>
      <c r="C12" s="43"/>
      <c r="D12" s="26"/>
      <c r="E12" s="43"/>
      <c r="F12" s="26"/>
      <c r="G12" s="43"/>
      <c r="H12" s="26"/>
      <c r="I12" s="43"/>
      <c r="J12" s="26"/>
      <c r="K12" s="43"/>
      <c r="L12" s="26"/>
      <c r="M12" s="43"/>
      <c r="N12" s="26"/>
      <c r="O12" s="43"/>
      <c r="P12" s="26"/>
      <c r="Q12" s="43"/>
      <c r="R12" s="26"/>
      <c r="S12" s="43"/>
      <c r="T12" s="26"/>
      <c r="U12" s="43"/>
      <c r="V12" s="26"/>
      <c r="W12" s="43"/>
      <c r="X12" s="26"/>
      <c r="Y12" s="43"/>
      <c r="Z12" s="26"/>
      <c r="AA12" s="43"/>
      <c r="AB12" s="26"/>
      <c r="AC12" s="43"/>
      <c r="AD12" s="26"/>
      <c r="AE12" s="43"/>
      <c r="AF12" s="26"/>
      <c r="AG12" s="64"/>
      <c r="AH12" s="26"/>
      <c r="AI12" s="64"/>
      <c r="AJ12" s="26"/>
    </row>
    <row r="13" spans="2:36" ht="15.6" x14ac:dyDescent="0.3">
      <c r="B13" s="22" t="s">
        <v>6</v>
      </c>
      <c r="C13" s="43"/>
      <c r="D13" s="26">
        <v>481726</v>
      </c>
      <c r="E13" s="43"/>
      <c r="F13" s="26">
        <v>416742</v>
      </c>
      <c r="G13" s="43"/>
      <c r="H13" s="26">
        <v>416376</v>
      </c>
      <c r="I13" s="43"/>
      <c r="J13" s="26">
        <v>369283</v>
      </c>
      <c r="K13" s="43"/>
      <c r="L13" s="26">
        <v>223539</v>
      </c>
      <c r="M13" s="43"/>
      <c r="N13" s="26">
        <v>311716</v>
      </c>
      <c r="O13" s="43"/>
      <c r="P13" s="26">
        <v>426292</v>
      </c>
      <c r="Q13" s="43"/>
      <c r="R13" s="26">
        <v>309023</v>
      </c>
      <c r="S13" s="43"/>
      <c r="T13" s="26">
        <v>198940</v>
      </c>
      <c r="U13" s="43"/>
      <c r="V13" s="26">
        <v>176325</v>
      </c>
      <c r="W13" s="43"/>
      <c r="X13" s="26">
        <v>143727</v>
      </c>
      <c r="Y13" s="43"/>
      <c r="Z13" s="26">
        <v>109398</v>
      </c>
      <c r="AA13" s="43"/>
      <c r="AB13" s="26">
        <v>236961</v>
      </c>
      <c r="AC13" s="43"/>
      <c r="AD13" s="26">
        <v>259377</v>
      </c>
      <c r="AE13" s="43"/>
      <c r="AF13" s="26">
        <v>130399</v>
      </c>
      <c r="AG13" s="60"/>
      <c r="AH13" s="26">
        <v>86816</v>
      </c>
      <c r="AI13" s="60"/>
      <c r="AJ13" s="26">
        <v>11725</v>
      </c>
    </row>
    <row r="14" spans="2:36" x14ac:dyDescent="0.25">
      <c r="B14" s="17" t="s">
        <v>5</v>
      </c>
      <c r="C14" s="46"/>
      <c r="D14" s="16">
        <f>D13/D6</f>
        <v>6.8878091214721188E-2</v>
      </c>
      <c r="E14" s="46"/>
      <c r="F14" s="16">
        <f>F13/F6</f>
        <v>6.5439083876065493E-2</v>
      </c>
      <c r="G14" s="46"/>
      <c r="H14" s="16">
        <f>H13/H6</f>
        <v>7.5241893863059087E-2</v>
      </c>
      <c r="I14" s="46"/>
      <c r="J14" s="16">
        <f>J13/J6</f>
        <v>5.9857722358253207E-2</v>
      </c>
      <c r="K14" s="46"/>
      <c r="L14" s="16">
        <f>L13/L6</f>
        <v>4.1530269262409901E-2</v>
      </c>
      <c r="M14" s="46"/>
      <c r="N14" s="16">
        <f>N13/N6</f>
        <v>5.783576931818709E-2</v>
      </c>
      <c r="O14" s="46"/>
      <c r="P14" s="16">
        <f>P13/P6</f>
        <v>9.3621434198357736E-2</v>
      </c>
      <c r="Q14" s="46"/>
      <c r="R14" s="16">
        <f>R13/R6</f>
        <v>7.5023646470218072E-2</v>
      </c>
      <c r="S14" s="46"/>
      <c r="T14" s="16">
        <f>T13/T6</f>
        <v>5.3149311789347696E-2</v>
      </c>
      <c r="U14" s="46"/>
      <c r="V14" s="16">
        <f>V13/V6</f>
        <v>4.7491661856674167E-2</v>
      </c>
      <c r="W14" s="46"/>
      <c r="X14" s="16">
        <f>X13/X6</f>
        <v>4.1597097953616227E-2</v>
      </c>
      <c r="Y14" s="46"/>
      <c r="Z14" s="16">
        <f t="shared" ref="Z14:AF14" si="1">Z13/Z6</f>
        <v>2.3883773408272406E-2</v>
      </c>
      <c r="AA14" s="46"/>
      <c r="AB14" s="16">
        <f t="shared" si="1"/>
        <v>6.1988283594154252E-2</v>
      </c>
      <c r="AC14" s="46"/>
      <c r="AD14" s="16">
        <f t="shared" si="1"/>
        <v>8.206291689617741E-2</v>
      </c>
      <c r="AE14" s="46"/>
      <c r="AF14" s="16">
        <f t="shared" si="1"/>
        <v>5.4541606488493266E-2</v>
      </c>
      <c r="AG14" s="66"/>
      <c r="AH14" s="16">
        <v>3.5000000000000003E-2</v>
      </c>
      <c r="AI14" s="66"/>
      <c r="AJ14" s="16">
        <v>5.0000000000000001E-3</v>
      </c>
    </row>
    <row r="15" spans="2:36" x14ac:dyDescent="0.25">
      <c r="B15" s="6"/>
      <c r="C15" s="47"/>
      <c r="D15" s="6"/>
      <c r="E15" s="47"/>
      <c r="F15" s="6"/>
      <c r="G15" s="47"/>
      <c r="H15" s="6"/>
      <c r="I15" s="47"/>
      <c r="J15" s="6"/>
      <c r="K15" s="47"/>
      <c r="L15" s="6"/>
      <c r="M15" s="47"/>
      <c r="N15" s="6"/>
      <c r="O15" s="47"/>
      <c r="P15" s="6"/>
      <c r="Q15" s="47"/>
      <c r="R15" s="6"/>
      <c r="S15" s="47"/>
      <c r="T15" s="6"/>
      <c r="U15" s="47"/>
      <c r="V15" s="6"/>
      <c r="W15" s="47"/>
      <c r="X15" s="6"/>
      <c r="Y15" s="47"/>
      <c r="Z15" s="6"/>
      <c r="AA15" s="47"/>
      <c r="AB15" s="6"/>
      <c r="AC15" s="47"/>
      <c r="AD15" s="6"/>
      <c r="AE15" s="47"/>
      <c r="AF15" s="6"/>
      <c r="AG15" s="65"/>
      <c r="AH15" s="6"/>
      <c r="AI15" s="65"/>
      <c r="AJ15" s="6"/>
    </row>
    <row r="16" spans="2:36" x14ac:dyDescent="0.25">
      <c r="C16" s="43"/>
      <c r="D16" s="26"/>
      <c r="E16" s="43"/>
      <c r="F16" s="26"/>
      <c r="G16" s="43"/>
      <c r="H16" s="26"/>
      <c r="I16" s="43"/>
      <c r="J16" s="26"/>
      <c r="K16" s="43"/>
      <c r="L16" s="26"/>
      <c r="M16" s="43"/>
      <c r="N16" s="26"/>
      <c r="O16" s="43"/>
      <c r="P16" s="26"/>
      <c r="Q16" s="43"/>
      <c r="R16" s="26"/>
      <c r="S16" s="43"/>
      <c r="T16" s="26"/>
      <c r="U16" s="43"/>
      <c r="V16" s="26"/>
      <c r="W16" s="43"/>
      <c r="X16" s="26"/>
      <c r="Y16" s="43"/>
      <c r="Z16" s="26"/>
      <c r="AA16" s="43"/>
      <c r="AB16" s="26"/>
      <c r="AC16" s="43"/>
      <c r="AD16" s="26"/>
      <c r="AE16" s="43"/>
      <c r="AF16" s="26"/>
      <c r="AG16" s="64"/>
      <c r="AH16" s="26"/>
      <c r="AI16" s="64"/>
      <c r="AJ16" s="26"/>
    </row>
    <row r="17" spans="2:36" ht="15.6" x14ac:dyDescent="0.3">
      <c r="B17" s="22" t="s">
        <v>7</v>
      </c>
      <c r="C17" s="43"/>
      <c r="D17" s="26">
        <v>592396</v>
      </c>
      <c r="E17" s="43"/>
      <c r="F17" s="26">
        <v>466423</v>
      </c>
      <c r="G17" s="43"/>
      <c r="H17" s="26">
        <v>389237</v>
      </c>
      <c r="I17" s="43"/>
      <c r="J17" s="26">
        <v>350430</v>
      </c>
      <c r="K17" s="43"/>
      <c r="L17" s="26">
        <v>213265</v>
      </c>
      <c r="M17" s="43"/>
      <c r="N17" s="26">
        <v>304008</v>
      </c>
      <c r="O17" s="43"/>
      <c r="P17" s="26">
        <v>420503</v>
      </c>
      <c r="Q17" s="43"/>
      <c r="R17" s="26">
        <v>313498</v>
      </c>
      <c r="S17" s="43"/>
      <c r="T17" s="26">
        <v>203285</v>
      </c>
      <c r="U17" s="43"/>
      <c r="V17" s="26">
        <v>172261</v>
      </c>
      <c r="W17" s="43"/>
      <c r="X17" s="26">
        <v>141866</v>
      </c>
      <c r="Y17" s="43"/>
      <c r="Z17" s="26">
        <v>134301</v>
      </c>
      <c r="AA17" s="43"/>
      <c r="AB17" s="26">
        <v>240666</v>
      </c>
      <c r="AC17" s="43"/>
      <c r="AD17" s="26">
        <v>255881</v>
      </c>
      <c r="AE17" s="43"/>
      <c r="AF17" s="26">
        <v>153221</v>
      </c>
      <c r="AG17" s="64"/>
      <c r="AH17" s="26">
        <v>97839</v>
      </c>
      <c r="AI17" s="64"/>
      <c r="AJ17" s="26">
        <v>5322</v>
      </c>
    </row>
    <row r="18" spans="2:36" x14ac:dyDescent="0.25">
      <c r="B18" s="17" t="s">
        <v>5</v>
      </c>
      <c r="C18" s="46"/>
      <c r="D18" s="16">
        <f>D17/D6</f>
        <v>8.4701896354433787E-2</v>
      </c>
      <c r="E18" s="46"/>
      <c r="F18" s="16">
        <f>F17/F6</f>
        <v>7.3240263325333413E-2</v>
      </c>
      <c r="G18" s="46"/>
      <c r="H18" s="16">
        <f>H17/H6</f>
        <v>7.0337697277401995E-2</v>
      </c>
      <c r="I18" s="46"/>
      <c r="J18" s="16">
        <f>J17/J6</f>
        <v>5.6801806868993894E-2</v>
      </c>
      <c r="K18" s="46"/>
      <c r="L18" s="16">
        <f>L17/L6</f>
        <v>3.9621510672624677E-2</v>
      </c>
      <c r="M18" s="46"/>
      <c r="N18" s="16">
        <f>N17/N6</f>
        <v>5.6405627426514587E-2</v>
      </c>
      <c r="O18" s="46"/>
      <c r="P18" s="16">
        <f>P17/P6</f>
        <v>9.2350065083820543E-2</v>
      </c>
      <c r="Q18" s="46"/>
      <c r="R18" s="16">
        <f>R17/R6</f>
        <v>7.6110073104980622E-2</v>
      </c>
      <c r="S18" s="46"/>
      <c r="T18" s="16">
        <f>T17/T6</f>
        <v>5.4310132940070102E-2</v>
      </c>
      <c r="U18" s="46"/>
      <c r="V18" s="16">
        <f>V17/V6</f>
        <v>4.6397057496625822E-2</v>
      </c>
      <c r="W18" s="46"/>
      <c r="X18" s="16">
        <f>X17/X6</f>
        <v>4.1058492129437893E-2</v>
      </c>
      <c r="Y18" s="46"/>
      <c r="Z18" s="16">
        <f t="shared" ref="Z18:AF18" si="2">Z17/Z6</f>
        <v>2.9320596834534383E-2</v>
      </c>
      <c r="AA18" s="46"/>
      <c r="AB18" s="16">
        <f t="shared" si="2"/>
        <v>6.2957500430327037E-2</v>
      </c>
      <c r="AC18" s="46"/>
      <c r="AD18" s="16">
        <f t="shared" si="2"/>
        <v>8.0956835950414918E-2</v>
      </c>
      <c r="AE18" s="46"/>
      <c r="AF18" s="16">
        <f t="shared" si="2"/>
        <v>6.4087297354837286E-2</v>
      </c>
      <c r="AG18" s="66"/>
      <c r="AH18" s="16">
        <v>0.04</v>
      </c>
      <c r="AI18" s="66"/>
      <c r="AJ18" s="16">
        <v>2E-3</v>
      </c>
    </row>
    <row r="19" spans="2:36" x14ac:dyDescent="0.25">
      <c r="B19" s="6"/>
      <c r="C19" s="47"/>
      <c r="D19" s="6"/>
      <c r="E19" s="47"/>
      <c r="F19" s="6"/>
      <c r="G19" s="47"/>
      <c r="H19" s="6"/>
      <c r="I19" s="47"/>
      <c r="J19" s="6"/>
      <c r="K19" s="47"/>
      <c r="L19" s="6"/>
      <c r="M19" s="47"/>
      <c r="N19" s="6"/>
      <c r="O19" s="47"/>
      <c r="P19" s="6"/>
      <c r="Q19" s="47"/>
      <c r="R19" s="6"/>
      <c r="S19" s="47"/>
      <c r="T19" s="6"/>
      <c r="U19" s="47"/>
      <c r="V19" s="6"/>
      <c r="W19" s="47"/>
      <c r="X19" s="6"/>
      <c r="Y19" s="47"/>
      <c r="Z19" s="6"/>
      <c r="AA19" s="47"/>
      <c r="AB19" s="6"/>
      <c r="AC19" s="47"/>
      <c r="AD19" s="6"/>
      <c r="AE19" s="47"/>
      <c r="AF19" s="6"/>
      <c r="AG19" s="65"/>
      <c r="AH19" s="6"/>
      <c r="AI19" s="65"/>
      <c r="AJ19" s="6"/>
    </row>
    <row r="20" spans="2:36" ht="15.6" x14ac:dyDescent="0.3">
      <c r="B20" s="22"/>
      <c r="C20" s="43"/>
      <c r="D20" s="26"/>
      <c r="E20" s="43"/>
      <c r="F20" s="26"/>
      <c r="G20" s="43"/>
      <c r="H20" s="26"/>
      <c r="I20" s="43"/>
      <c r="J20" s="26"/>
      <c r="K20" s="43"/>
      <c r="L20" s="26"/>
      <c r="M20" s="43"/>
      <c r="N20" s="26"/>
      <c r="O20" s="43"/>
      <c r="P20" s="26"/>
      <c r="Q20" s="43"/>
      <c r="R20" s="26"/>
      <c r="S20" s="43"/>
      <c r="T20" s="26"/>
      <c r="U20" s="43"/>
      <c r="V20" s="26"/>
      <c r="W20" s="43"/>
      <c r="X20" s="26"/>
      <c r="Y20" s="43"/>
      <c r="Z20" s="26"/>
      <c r="AA20" s="43"/>
      <c r="AB20" s="26"/>
      <c r="AC20" s="43"/>
      <c r="AD20" s="26"/>
      <c r="AE20" s="43"/>
      <c r="AF20" s="26"/>
      <c r="AG20" s="64"/>
      <c r="AH20" s="26"/>
      <c r="AI20" s="64"/>
      <c r="AJ20" s="26"/>
    </row>
    <row r="21" spans="2:36" ht="31.2" x14ac:dyDescent="0.3">
      <c r="B21" s="25" t="s">
        <v>8</v>
      </c>
      <c r="C21" s="43"/>
      <c r="D21" s="26">
        <v>459526</v>
      </c>
      <c r="E21" s="43"/>
      <c r="F21" s="26">
        <v>368238</v>
      </c>
      <c r="G21" s="43"/>
      <c r="H21" s="26">
        <v>833435</v>
      </c>
      <c r="I21" s="43"/>
      <c r="J21" s="26">
        <v>264660</v>
      </c>
      <c r="K21" s="43"/>
      <c r="L21" s="26">
        <v>137136</v>
      </c>
      <c r="M21" s="43"/>
      <c r="N21" s="26">
        <v>230707</v>
      </c>
      <c r="O21" s="43"/>
      <c r="P21" s="26">
        <v>337039</v>
      </c>
      <c r="Q21" s="43"/>
      <c r="R21" s="26">
        <v>251091</v>
      </c>
      <c r="S21" s="43"/>
      <c r="T21" s="26">
        <v>161155</v>
      </c>
      <c r="U21" s="43"/>
      <c r="V21" s="26">
        <v>134803</v>
      </c>
      <c r="W21" s="43"/>
      <c r="X21" s="26">
        <v>110983</v>
      </c>
      <c r="Y21" s="43"/>
      <c r="Z21" s="26">
        <v>76639</v>
      </c>
      <c r="AA21" s="43"/>
      <c r="AB21" s="26">
        <v>193891</v>
      </c>
      <c r="AC21" s="43"/>
      <c r="AD21" s="26">
        <v>207314</v>
      </c>
      <c r="AE21" s="43"/>
      <c r="AF21" s="26">
        <v>119397</v>
      </c>
      <c r="AG21" s="64"/>
      <c r="AH21" s="26">
        <v>73092</v>
      </c>
      <c r="AI21" s="64"/>
      <c r="AJ21" s="26">
        <v>-2840</v>
      </c>
    </row>
    <row r="22" spans="2:36" x14ac:dyDescent="0.25">
      <c r="B22" s="17" t="s">
        <v>5</v>
      </c>
      <c r="C22" s="46"/>
      <c r="D22" s="16">
        <f>(D21/D6)</f>
        <v>6.5703893382412337E-2</v>
      </c>
      <c r="E22" s="46"/>
      <c r="F22" s="16">
        <f>(F21/F6)</f>
        <v>5.7822723335671962E-2</v>
      </c>
      <c r="G22" s="46"/>
      <c r="H22" s="16">
        <f>(H21/H6)</f>
        <v>0.15060721033815266</v>
      </c>
      <c r="I22" s="46"/>
      <c r="J22" s="16">
        <f>(J21/J6)</f>
        <v>4.2899198715714765E-2</v>
      </c>
      <c r="K22" s="46"/>
      <c r="L22" s="16">
        <f>(L21/L6)</f>
        <v>2.5477858474672627E-2</v>
      </c>
      <c r="M22" s="46"/>
      <c r="N22" s="16">
        <f>(N21/N6)</f>
        <v>4.2805363959793494E-2</v>
      </c>
      <c r="O22" s="46"/>
      <c r="P22" s="16">
        <f>(P21/P6)</f>
        <v>7.4019860942218699E-2</v>
      </c>
      <c r="Q22" s="46"/>
      <c r="R22" s="16">
        <f>(R21/R6)</f>
        <v>6.0959095005399359E-2</v>
      </c>
      <c r="S22" s="46"/>
      <c r="T22" s="16">
        <f>(T21/T6)</f>
        <v>4.3054575959647776E-2</v>
      </c>
      <c r="U22" s="46"/>
      <c r="V22" s="16">
        <f>(V21/V6)</f>
        <v>3.630805894379837E-2</v>
      </c>
      <c r="W22" s="46"/>
      <c r="X22" s="16">
        <f>(X21/X6)</f>
        <v>3.2120413855338176E-2</v>
      </c>
      <c r="Y22" s="46"/>
      <c r="Z22" s="16">
        <f t="shared" ref="Z22:AF22" si="3">(Z21/Z6)</f>
        <v>1.6731827914921563E-2</v>
      </c>
      <c r="AA22" s="46"/>
      <c r="AB22" s="16">
        <f t="shared" si="3"/>
        <v>5.0721301371762277E-2</v>
      </c>
      <c r="AC22" s="46"/>
      <c r="AD22" s="16">
        <f t="shared" si="3"/>
        <v>6.5590979745367262E-2</v>
      </c>
      <c r="AE22" s="46"/>
      <c r="AF22" s="16">
        <f t="shared" si="3"/>
        <v>4.993983228327388E-2</v>
      </c>
      <c r="AG22" s="66"/>
      <c r="AH22" s="16">
        <v>0.03</v>
      </c>
      <c r="AI22" s="66"/>
      <c r="AJ22" s="16">
        <v>-1E-3</v>
      </c>
    </row>
    <row r="23" spans="2:36" ht="15.6" x14ac:dyDescent="0.3">
      <c r="B23" s="25"/>
      <c r="AG23" s="66"/>
      <c r="AI23" s="66"/>
    </row>
    <row r="24" spans="2:36" x14ac:dyDescent="0.25">
      <c r="AG24" s="66"/>
      <c r="AI24" s="66"/>
    </row>
    <row r="25" spans="2:36" x14ac:dyDescent="0.25">
      <c r="AG25"/>
      <c r="AI25"/>
    </row>
    <row r="26" spans="2:36" x14ac:dyDescent="0.25">
      <c r="AG26" s="60"/>
      <c r="AI26" s="60"/>
    </row>
    <row r="27" spans="2:36" ht="15.6" x14ac:dyDescent="0.3">
      <c r="B27" s="19" t="s">
        <v>10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70"/>
      <c r="AH27" s="40"/>
      <c r="AI27" s="70"/>
      <c r="AJ27" s="40"/>
    </row>
    <row r="28" spans="2:36" ht="15.6" x14ac:dyDescent="0.3">
      <c r="B28" s="8" t="s">
        <v>2</v>
      </c>
      <c r="C28" s="42"/>
      <c r="D28" s="53">
        <v>2023</v>
      </c>
      <c r="E28" s="42"/>
      <c r="F28" s="53">
        <v>2022</v>
      </c>
      <c r="G28" s="42"/>
      <c r="H28" s="53">
        <f>H4</f>
        <v>2021</v>
      </c>
      <c r="I28" s="42"/>
      <c r="J28" s="53">
        <f>J4</f>
        <v>2020</v>
      </c>
      <c r="K28" s="42"/>
      <c r="L28" s="53">
        <f>L4</f>
        <v>2019</v>
      </c>
      <c r="M28" s="42"/>
      <c r="N28" s="53">
        <f>N4</f>
        <v>2018</v>
      </c>
      <c r="O28" s="42"/>
      <c r="P28" s="53">
        <f>P4</f>
        <v>2017</v>
      </c>
      <c r="Q28" s="42"/>
      <c r="R28" s="53">
        <f>R4</f>
        <v>2016</v>
      </c>
      <c r="S28" s="42"/>
      <c r="T28" s="53">
        <f>T4</f>
        <v>2015</v>
      </c>
      <c r="U28" s="54"/>
      <c r="V28" s="53">
        <f>V4</f>
        <v>2014</v>
      </c>
      <c r="W28" s="54"/>
      <c r="X28" s="53">
        <f>X4</f>
        <v>2013</v>
      </c>
      <c r="Y28" s="54"/>
      <c r="Z28" s="53">
        <f>Z4</f>
        <v>2012</v>
      </c>
      <c r="AA28" s="54"/>
      <c r="AB28" s="53">
        <f>AB4</f>
        <v>2011</v>
      </c>
      <c r="AC28" s="54"/>
      <c r="AD28" s="53">
        <f>AD4</f>
        <v>2010</v>
      </c>
      <c r="AE28" s="54"/>
      <c r="AF28" s="53">
        <f>AF4</f>
        <v>2009</v>
      </c>
      <c r="AG28" s="75"/>
      <c r="AH28" s="53">
        <v>2008</v>
      </c>
      <c r="AI28" s="75"/>
      <c r="AJ28" s="53">
        <v>2007</v>
      </c>
    </row>
    <row r="29" spans="2:36" x14ac:dyDescent="0.25">
      <c r="B29" s="14" t="s">
        <v>11</v>
      </c>
      <c r="C29" s="48"/>
      <c r="D29" s="33">
        <v>1863775</v>
      </c>
      <c r="E29" s="48"/>
      <c r="F29" s="33">
        <v>1724553</v>
      </c>
      <c r="G29" s="48"/>
      <c r="H29" s="33">
        <v>1608663</v>
      </c>
      <c r="I29" s="48"/>
      <c r="J29" s="33">
        <v>1523789</v>
      </c>
      <c r="K29" s="48"/>
      <c r="L29" s="33">
        <v>1360063</v>
      </c>
      <c r="M29" s="48"/>
      <c r="N29" s="33">
        <v>980222</v>
      </c>
      <c r="O29" s="48"/>
      <c r="P29" s="33">
        <v>925100</v>
      </c>
      <c r="Q29" s="48"/>
      <c r="R29" s="33">
        <v>868229</v>
      </c>
      <c r="S29" s="48"/>
      <c r="T29" s="33">
        <v>751852</v>
      </c>
      <c r="U29" s="48"/>
      <c r="V29" s="33">
        <v>653034</v>
      </c>
      <c r="W29" s="48"/>
      <c r="X29" s="33">
        <v>578371</v>
      </c>
      <c r="Y29" s="48"/>
      <c r="Z29" s="33">
        <v>643906</v>
      </c>
      <c r="AA29" s="48"/>
      <c r="AB29" s="33">
        <v>574987</v>
      </c>
      <c r="AC29" s="48"/>
      <c r="AD29" s="33">
        <v>550583</v>
      </c>
      <c r="AE29" s="48"/>
      <c r="AF29" s="33">
        <v>480243</v>
      </c>
      <c r="AG29" s="71"/>
      <c r="AH29" s="33">
        <v>480496</v>
      </c>
      <c r="AI29" s="71"/>
      <c r="AJ29" s="33">
        <v>471742</v>
      </c>
    </row>
    <row r="30" spans="2:36" x14ac:dyDescent="0.25">
      <c r="B30" s="14" t="s">
        <v>12</v>
      </c>
      <c r="C30" s="43"/>
      <c r="D30" s="26">
        <v>5752127</v>
      </c>
      <c r="E30" s="43"/>
      <c r="F30" s="26">
        <v>5338868</v>
      </c>
      <c r="G30" s="43"/>
      <c r="H30" s="26">
        <v>5461141</v>
      </c>
      <c r="I30" s="43"/>
      <c r="J30" s="26">
        <v>6075857</v>
      </c>
      <c r="K30" s="43"/>
      <c r="L30" s="26">
        <v>4802823</v>
      </c>
      <c r="M30" s="43"/>
      <c r="N30" s="26">
        <v>4291427</v>
      </c>
      <c r="O30" s="43"/>
      <c r="P30" s="26">
        <v>4654782</v>
      </c>
      <c r="Q30" s="43"/>
      <c r="R30" s="26">
        <v>4504582</v>
      </c>
      <c r="S30" s="43"/>
      <c r="T30" s="26">
        <v>3918840</v>
      </c>
      <c r="U30" s="43"/>
      <c r="V30" s="26">
        <v>3018817</v>
      </c>
      <c r="W30" s="43"/>
      <c r="X30" s="26">
        <v>2872362</v>
      </c>
      <c r="Y30" s="43"/>
      <c r="Z30" s="26">
        <v>3235110</v>
      </c>
      <c r="AA30" s="43"/>
      <c r="AB30" s="26">
        <v>3154136</v>
      </c>
      <c r="AC30" s="43"/>
      <c r="AD30" s="26">
        <v>2786811</v>
      </c>
      <c r="AE30" s="43"/>
      <c r="AF30" s="26">
        <v>2313245</v>
      </c>
      <c r="AG30" s="80"/>
      <c r="AH30" s="26">
        <v>2047654</v>
      </c>
      <c r="AI30" s="80"/>
      <c r="AJ30" s="26">
        <v>1869626</v>
      </c>
    </row>
    <row r="31" spans="2:36" x14ac:dyDescent="0.25">
      <c r="B31" s="14" t="s">
        <v>13</v>
      </c>
      <c r="C31" s="43"/>
      <c r="D31" s="26">
        <v>2942242</v>
      </c>
      <c r="E31" s="43"/>
      <c r="F31" s="26">
        <v>2357461</v>
      </c>
      <c r="G31" s="43"/>
      <c r="H31" s="26">
        <v>2996185</v>
      </c>
      <c r="I31" s="43"/>
      <c r="J31" s="26">
        <v>2428286</v>
      </c>
      <c r="K31" s="43"/>
      <c r="L31" s="26">
        <v>842535</v>
      </c>
      <c r="M31" s="43"/>
      <c r="N31" s="26">
        <v>828263</v>
      </c>
      <c r="O31" s="43"/>
      <c r="P31" s="26">
        <v>1393375</v>
      </c>
      <c r="Q31" s="43"/>
      <c r="R31" s="26">
        <v>2265723</v>
      </c>
      <c r="S31" s="43"/>
      <c r="T31" s="26">
        <v>1950550</v>
      </c>
      <c r="U31" s="43"/>
      <c r="V31" s="26">
        <v>1285765</v>
      </c>
      <c r="W31" s="43"/>
      <c r="X31" s="26">
        <v>1011056</v>
      </c>
      <c r="Y31" s="43"/>
      <c r="Z31" s="26">
        <v>913227</v>
      </c>
      <c r="AA31" s="43"/>
      <c r="AB31" s="26">
        <v>1017090</v>
      </c>
      <c r="AC31" s="43"/>
      <c r="AD31" s="26">
        <v>856966</v>
      </c>
      <c r="AE31" s="43"/>
      <c r="AF31" s="26">
        <v>908487</v>
      </c>
      <c r="AG31" s="71"/>
      <c r="AH31" s="26">
        <v>495849</v>
      </c>
      <c r="AI31" s="71"/>
      <c r="AJ31" s="26">
        <v>223415</v>
      </c>
    </row>
    <row r="32" spans="2:36" ht="15.6" x14ac:dyDescent="0.3">
      <c r="B32" s="5" t="s">
        <v>14</v>
      </c>
      <c r="C32" s="49"/>
      <c r="D32" s="27">
        <f>SUM(D29:D30)</f>
        <v>7615902</v>
      </c>
      <c r="E32" s="49"/>
      <c r="F32" s="27">
        <f>SUM(F29:F30)</f>
        <v>7063421</v>
      </c>
      <c r="G32" s="49"/>
      <c r="H32" s="27">
        <f>SUM(H29:H30)</f>
        <v>7069804</v>
      </c>
      <c r="I32" s="49"/>
      <c r="J32" s="27">
        <f>SUM(J29:J30)</f>
        <v>7599646</v>
      </c>
      <c r="K32" s="49"/>
      <c r="L32" s="27">
        <f>SUM(L29:L30)</f>
        <v>6162886</v>
      </c>
      <c r="M32" s="49"/>
      <c r="N32" s="27">
        <f>SUM(N29:N30)</f>
        <v>5271649</v>
      </c>
      <c r="O32" s="49"/>
      <c r="P32" s="27">
        <f>SUM(P29:P30)</f>
        <v>5579882</v>
      </c>
      <c r="Q32" s="49"/>
      <c r="R32" s="27">
        <f>SUM(R29:R30)</f>
        <v>5372811</v>
      </c>
      <c r="S32" s="49"/>
      <c r="T32" s="27">
        <f>SUM(T29:T30)</f>
        <v>4670692</v>
      </c>
      <c r="U32" s="49"/>
      <c r="V32" s="27">
        <f>SUM(V29:V30)</f>
        <v>3671851</v>
      </c>
      <c r="W32" s="49"/>
      <c r="X32" s="27">
        <f>SUM(X29:X30)</f>
        <v>3450733</v>
      </c>
      <c r="Y32" s="49"/>
      <c r="Z32" s="27">
        <f>SUM(Z29:Z30)</f>
        <v>3879016</v>
      </c>
      <c r="AA32" s="49"/>
      <c r="AB32" s="27">
        <f>SUM(AB29:AB30)</f>
        <v>3729123</v>
      </c>
      <c r="AC32" s="49"/>
      <c r="AD32" s="27">
        <v>3337394</v>
      </c>
      <c r="AE32" s="49"/>
      <c r="AF32" s="27">
        <v>2793488</v>
      </c>
      <c r="AG32" s="81"/>
      <c r="AH32" s="27">
        <v>2528150</v>
      </c>
      <c r="AI32" s="81"/>
      <c r="AJ32" s="27">
        <v>2341368</v>
      </c>
    </row>
    <row r="33" spans="1:36" ht="15.6" x14ac:dyDescent="0.3">
      <c r="B33" s="22"/>
      <c r="C33" s="43"/>
      <c r="D33" s="26"/>
      <c r="E33" s="43"/>
      <c r="F33" s="26"/>
      <c r="G33" s="43"/>
      <c r="H33" s="26"/>
      <c r="I33" s="43"/>
      <c r="J33" s="26"/>
      <c r="K33" s="43"/>
      <c r="L33" s="26"/>
      <c r="M33" s="43"/>
      <c r="N33" s="26"/>
      <c r="O33" s="43"/>
      <c r="P33" s="26"/>
      <c r="Q33" s="43"/>
      <c r="R33" s="26"/>
      <c r="S33" s="43"/>
      <c r="T33" s="26"/>
      <c r="U33" s="43"/>
      <c r="V33" s="26"/>
      <c r="W33" s="43"/>
      <c r="X33" s="26"/>
      <c r="Y33" s="43"/>
      <c r="Z33" s="26"/>
      <c r="AA33" s="43"/>
      <c r="AB33" s="26"/>
      <c r="AC33" s="43"/>
      <c r="AD33" s="26"/>
      <c r="AE33" s="43"/>
      <c r="AF33" s="27"/>
      <c r="AG33" s="81"/>
      <c r="AH33" s="27"/>
      <c r="AI33" s="81"/>
      <c r="AJ33" s="27"/>
    </row>
    <row r="34" spans="1:36" ht="15.6" x14ac:dyDescent="0.3">
      <c r="B34" s="22" t="s">
        <v>15</v>
      </c>
      <c r="C34" s="49"/>
      <c r="D34" s="27">
        <v>1285802</v>
      </c>
      <c r="E34" s="49"/>
      <c r="F34" s="27">
        <v>1116832</v>
      </c>
      <c r="G34" s="49"/>
      <c r="H34" s="27">
        <v>1199590</v>
      </c>
      <c r="I34" s="49"/>
      <c r="J34" s="27">
        <v>982549</v>
      </c>
      <c r="K34" s="49"/>
      <c r="L34" s="27">
        <v>740691</v>
      </c>
      <c r="M34" s="49"/>
      <c r="N34" s="27">
        <v>663958</v>
      </c>
      <c r="O34" s="49"/>
      <c r="P34" s="27">
        <v>757017</v>
      </c>
      <c r="Q34" s="49"/>
      <c r="R34" s="27">
        <v>646504</v>
      </c>
      <c r="S34" s="49"/>
      <c r="T34" s="27">
        <v>528758</v>
      </c>
      <c r="U34" s="49"/>
      <c r="V34" s="27">
        <v>479771</v>
      </c>
      <c r="W34" s="49"/>
      <c r="X34" s="27">
        <v>448659</v>
      </c>
      <c r="Y34" s="49"/>
      <c r="Z34" s="27">
        <v>323288</v>
      </c>
      <c r="AA34" s="49"/>
      <c r="AB34" s="27">
        <v>643271</v>
      </c>
      <c r="AC34" s="49"/>
      <c r="AD34" s="27">
        <v>620095</v>
      </c>
      <c r="AE34" s="49"/>
      <c r="AF34" s="27">
        <v>612959</v>
      </c>
      <c r="AG34" s="81"/>
      <c r="AH34" s="27">
        <v>608699</v>
      </c>
      <c r="AI34" s="81"/>
      <c r="AJ34" s="27">
        <v>520042</v>
      </c>
    </row>
    <row r="35" spans="1:36" x14ac:dyDescent="0.25">
      <c r="B35" s="1" t="s">
        <v>16</v>
      </c>
      <c r="C35" s="43"/>
      <c r="D35" s="26">
        <v>145848</v>
      </c>
      <c r="E35" s="43"/>
      <c r="F35" s="26">
        <v>145848</v>
      </c>
      <c r="G35" s="43"/>
      <c r="H35" s="26">
        <v>145848</v>
      </c>
      <c r="I35" s="43"/>
      <c r="J35" s="26">
        <v>145848</v>
      </c>
      <c r="K35" s="43"/>
      <c r="L35" s="26">
        <v>145848</v>
      </c>
      <c r="M35" s="43"/>
      <c r="N35" s="26">
        <v>145848</v>
      </c>
      <c r="O35" s="43"/>
      <c r="P35" s="26">
        <v>145848</v>
      </c>
      <c r="Q35" s="43"/>
      <c r="R35" s="26">
        <v>145848</v>
      </c>
      <c r="S35" s="43"/>
      <c r="T35" s="26">
        <v>145848</v>
      </c>
      <c r="U35" s="43"/>
      <c r="V35" s="26">
        <v>145848</v>
      </c>
      <c r="W35" s="43"/>
      <c r="X35" s="26">
        <v>145848</v>
      </c>
      <c r="Y35" s="43"/>
      <c r="Z35" s="26">
        <v>145848</v>
      </c>
      <c r="AA35" s="43"/>
      <c r="AB35" s="26">
        <v>145848</v>
      </c>
      <c r="AC35" s="43"/>
      <c r="AD35" s="26">
        <v>145848</v>
      </c>
      <c r="AE35" s="43"/>
      <c r="AF35" s="26">
        <v>145848</v>
      </c>
      <c r="AG35" s="80"/>
      <c r="AH35" s="26">
        <v>145848</v>
      </c>
      <c r="AI35" s="80"/>
      <c r="AJ35" s="26">
        <v>145848</v>
      </c>
    </row>
    <row r="36" spans="1:36" ht="15.75" customHeight="1" x14ac:dyDescent="0.3">
      <c r="B36" s="22"/>
      <c r="C36" s="43"/>
      <c r="D36" s="26"/>
      <c r="E36" s="43"/>
      <c r="F36" s="26"/>
      <c r="G36" s="43"/>
      <c r="H36" s="26"/>
      <c r="I36" s="43"/>
      <c r="J36" s="26"/>
      <c r="K36" s="43"/>
      <c r="L36" s="26"/>
      <c r="M36" s="43"/>
      <c r="N36" s="26"/>
      <c r="O36" s="43"/>
      <c r="P36" s="26"/>
      <c r="Q36" s="43"/>
      <c r="R36" s="26"/>
      <c r="S36" s="43"/>
      <c r="T36" s="26"/>
      <c r="U36" s="43"/>
      <c r="V36" s="26"/>
      <c r="W36" s="43"/>
      <c r="X36" s="26"/>
      <c r="Y36" s="43"/>
      <c r="Z36" s="26"/>
      <c r="AA36" s="43"/>
      <c r="AB36" s="26"/>
      <c r="AC36" s="43"/>
      <c r="AD36" s="26"/>
      <c r="AE36" s="43"/>
      <c r="AF36" s="27"/>
      <c r="AG36" s="72"/>
      <c r="AH36" s="27"/>
      <c r="AI36" s="72"/>
      <c r="AJ36" s="27"/>
    </row>
    <row r="37" spans="1:36" ht="15.6" x14ac:dyDescent="0.3">
      <c r="B37" s="22" t="s">
        <v>17</v>
      </c>
      <c r="C37" s="49"/>
      <c r="D37" s="27">
        <f>SUM(D38:D39)</f>
        <v>6330100</v>
      </c>
      <c r="E37" s="49"/>
      <c r="F37" s="27">
        <f>SUM(F38:F39)</f>
        <v>5946589</v>
      </c>
      <c r="G37" s="49"/>
      <c r="H37" s="27">
        <f>SUM(H38:H39)</f>
        <v>5870214</v>
      </c>
      <c r="I37" s="49"/>
      <c r="J37" s="27">
        <f>SUM(J38:J39)</f>
        <v>6617097</v>
      </c>
      <c r="K37" s="49"/>
      <c r="L37" s="27">
        <f>SUM(L38:L39)</f>
        <v>5422195</v>
      </c>
      <c r="M37" s="49"/>
      <c r="N37" s="27">
        <f>SUM(N38:N39)</f>
        <v>4607691</v>
      </c>
      <c r="O37" s="49"/>
      <c r="P37" s="27">
        <f>SUM(P38:P39)</f>
        <v>4822865</v>
      </c>
      <c r="Q37" s="49"/>
      <c r="R37" s="27">
        <f>SUM(R38:R39)</f>
        <v>4726307</v>
      </c>
      <c r="S37" s="49"/>
      <c r="T37" s="27">
        <f>SUM(T38:T39)</f>
        <v>4141934</v>
      </c>
      <c r="U37" s="49"/>
      <c r="V37" s="27">
        <f>SUM(V38:V39)</f>
        <v>3192080</v>
      </c>
      <c r="W37" s="49"/>
      <c r="X37" s="27">
        <v>3002074</v>
      </c>
      <c r="Y37" s="49"/>
      <c r="Z37" s="27">
        <v>3555728</v>
      </c>
      <c r="AA37" s="49"/>
      <c r="AB37" s="27">
        <v>3085852</v>
      </c>
      <c r="AC37" s="49"/>
      <c r="AD37" s="27">
        <v>2717299</v>
      </c>
      <c r="AE37" s="49"/>
      <c r="AF37" s="27">
        <v>2180529</v>
      </c>
      <c r="AG37" s="72"/>
      <c r="AH37" s="27">
        <v>1919451</v>
      </c>
      <c r="AI37" s="72"/>
      <c r="AJ37" s="27">
        <v>1821326</v>
      </c>
    </row>
    <row r="38" spans="1:36" x14ac:dyDescent="0.25">
      <c r="B38" s="20" t="s">
        <v>18</v>
      </c>
      <c r="C38" s="43"/>
      <c r="D38" s="26">
        <v>1041528</v>
      </c>
      <c r="E38" s="43"/>
      <c r="F38" s="26">
        <v>1023706</v>
      </c>
      <c r="G38" s="43"/>
      <c r="H38" s="26">
        <v>1002360</v>
      </c>
      <c r="I38" s="43"/>
      <c r="J38" s="26">
        <v>1136387</v>
      </c>
      <c r="K38" s="43"/>
      <c r="L38" s="26">
        <v>963300</v>
      </c>
      <c r="M38" s="43"/>
      <c r="N38" s="26">
        <v>684812</v>
      </c>
      <c r="O38" s="43"/>
      <c r="P38" s="26">
        <v>543547</v>
      </c>
      <c r="Q38" s="43"/>
      <c r="R38" s="26">
        <v>487450</v>
      </c>
      <c r="S38" s="43"/>
      <c r="T38" s="26">
        <v>419123</v>
      </c>
      <c r="U38" s="43"/>
      <c r="V38" s="26">
        <v>401080</v>
      </c>
      <c r="W38" s="43"/>
      <c r="X38" s="26">
        <v>349587</v>
      </c>
      <c r="Y38" s="43"/>
      <c r="Z38" s="26">
        <v>380059</v>
      </c>
      <c r="AA38" s="43"/>
      <c r="AB38" s="26">
        <v>318570</v>
      </c>
      <c r="AC38" s="43"/>
      <c r="AD38" s="26">
        <v>230072</v>
      </c>
      <c r="AE38" s="43"/>
      <c r="AF38" s="26">
        <v>329035</v>
      </c>
      <c r="AG38" s="64"/>
      <c r="AH38" s="26">
        <v>287929</v>
      </c>
      <c r="AI38" s="64"/>
      <c r="AJ38" s="26">
        <v>245093</v>
      </c>
    </row>
    <row r="39" spans="1:36" x14ac:dyDescent="0.25">
      <c r="B39" s="20" t="s">
        <v>19</v>
      </c>
      <c r="C39" s="43"/>
      <c r="D39" s="26">
        <v>5288572</v>
      </c>
      <c r="E39" s="43"/>
      <c r="F39" s="26">
        <v>4922883</v>
      </c>
      <c r="G39" s="43"/>
      <c r="H39" s="26">
        <v>4867854</v>
      </c>
      <c r="I39" s="43"/>
      <c r="J39" s="26">
        <v>5480710</v>
      </c>
      <c r="K39" s="43"/>
      <c r="L39" s="26">
        <v>4458895</v>
      </c>
      <c r="M39" s="43"/>
      <c r="N39" s="26">
        <v>3922879</v>
      </c>
      <c r="O39" s="43"/>
      <c r="P39" s="26">
        <v>4279318</v>
      </c>
      <c r="Q39" s="43"/>
      <c r="R39" s="26">
        <v>4238857</v>
      </c>
      <c r="S39" s="43"/>
      <c r="T39" s="26">
        <v>3722811</v>
      </c>
      <c r="U39" s="43"/>
      <c r="V39" s="26">
        <v>2791000</v>
      </c>
      <c r="W39" s="43"/>
      <c r="X39" s="26">
        <v>2652487</v>
      </c>
      <c r="Y39" s="43"/>
      <c r="Z39" s="26">
        <v>3175669</v>
      </c>
      <c r="AA39" s="43"/>
      <c r="AB39" s="26">
        <v>2767282</v>
      </c>
      <c r="AC39" s="43"/>
      <c r="AD39" s="26">
        <v>2487227</v>
      </c>
      <c r="AE39" s="43"/>
      <c r="AF39" s="26">
        <v>1851494</v>
      </c>
      <c r="AG39" s="64"/>
      <c r="AH39" s="26">
        <v>1631522</v>
      </c>
      <c r="AI39" s="64"/>
      <c r="AJ39" s="26">
        <v>1576233</v>
      </c>
    </row>
    <row r="41" spans="1:36" x14ac:dyDescent="0.25">
      <c r="B41" s="20" t="s">
        <v>20</v>
      </c>
      <c r="C41" s="43"/>
      <c r="D41" s="26">
        <v>25530098</v>
      </c>
      <c r="E41" s="43"/>
      <c r="F41" s="26">
        <v>25530098</v>
      </c>
      <c r="G41" s="43"/>
      <c r="H41" s="26">
        <v>25530098</v>
      </c>
      <c r="I41" s="43"/>
      <c r="J41" s="26">
        <v>25530098</v>
      </c>
      <c r="K41" s="43"/>
      <c r="L41" s="26">
        <v>25530098</v>
      </c>
      <c r="M41" s="43"/>
      <c r="N41" s="26">
        <v>25530098</v>
      </c>
      <c r="O41" s="43"/>
      <c r="P41" s="26">
        <v>25530098</v>
      </c>
      <c r="Q41" s="43"/>
      <c r="R41" s="26">
        <v>25530098</v>
      </c>
      <c r="S41" s="43"/>
      <c r="T41" s="26">
        <v>25530098</v>
      </c>
      <c r="U41" s="43"/>
      <c r="V41" s="26">
        <v>25530098</v>
      </c>
      <c r="W41" s="43"/>
      <c r="X41" s="26">
        <v>25530098</v>
      </c>
      <c r="Y41" s="43"/>
      <c r="Z41" s="26">
        <v>25530098</v>
      </c>
      <c r="AA41" s="43"/>
      <c r="AB41" s="26">
        <v>25530098</v>
      </c>
      <c r="AC41" s="43"/>
      <c r="AD41" s="26">
        <v>25530098</v>
      </c>
      <c r="AE41" s="43"/>
      <c r="AF41" s="26">
        <v>25530098</v>
      </c>
      <c r="AG41" s="64"/>
      <c r="AH41" s="26">
        <v>25530098</v>
      </c>
      <c r="AI41" s="64"/>
      <c r="AJ41" s="26">
        <v>25530098</v>
      </c>
    </row>
    <row r="42" spans="1:36" ht="15.6" x14ac:dyDescent="0.3">
      <c r="A42" s="29" t="s">
        <v>24</v>
      </c>
      <c r="B42" s="22" t="s">
        <v>21</v>
      </c>
      <c r="C42" s="50"/>
      <c r="D42" s="32">
        <f>D21*1000/D41</f>
        <v>17.999382532726667</v>
      </c>
      <c r="E42" s="50"/>
      <c r="F42" s="32">
        <f>F21*1000/F41</f>
        <v>14.423681413208833</v>
      </c>
      <c r="G42" s="50"/>
      <c r="H42" s="32">
        <f>H21*1000/H41</f>
        <v>32.645193919741317</v>
      </c>
      <c r="I42" s="50"/>
      <c r="J42" s="32">
        <f>J21*1000/J41</f>
        <v>10.366587703658638</v>
      </c>
      <c r="K42" s="50"/>
      <c r="L42" s="32">
        <f>L21*1000/L41</f>
        <v>5.3715422478989305</v>
      </c>
      <c r="M42" s="50"/>
      <c r="N42" s="32">
        <f>N21*1000/N41</f>
        <v>9.0366672309679341</v>
      </c>
      <c r="O42" s="50"/>
      <c r="P42" s="32">
        <f>P21*1000/P41</f>
        <v>13.201633616917569</v>
      </c>
      <c r="Q42" s="50"/>
      <c r="R42" s="32">
        <f>R21*1000/R41</f>
        <v>9.8350973819215266</v>
      </c>
      <c r="S42" s="50"/>
      <c r="T42" s="32">
        <f>T21*1000/T41</f>
        <v>6.3123533642526555</v>
      </c>
      <c r="U42" s="50"/>
      <c r="V42" s="32">
        <f>V21*1000/V41</f>
        <v>5.2801599116462459</v>
      </c>
      <c r="W42" s="50"/>
      <c r="X42" s="32">
        <f>X21*1000/X41</f>
        <v>4.3471435166445502</v>
      </c>
      <c r="Y42" s="50"/>
      <c r="Z42" s="32">
        <f>Z21*1000/Z41</f>
        <v>3.0019077874279998</v>
      </c>
      <c r="AA42" s="50"/>
      <c r="AB42" s="32">
        <v>7.59</v>
      </c>
      <c r="AC42" s="50"/>
      <c r="AD42" s="32">
        <v>8.1199999999999992</v>
      </c>
      <c r="AE42" s="50"/>
      <c r="AF42" s="32">
        <v>4.68</v>
      </c>
      <c r="AG42" s="73"/>
      <c r="AH42" s="32">
        <v>2.86</v>
      </c>
      <c r="AI42" s="73"/>
      <c r="AJ42" s="32">
        <v>-0.11</v>
      </c>
    </row>
    <row r="43" spans="1:36" ht="6" customHeight="1" x14ac:dyDescent="0.3">
      <c r="B43" s="22"/>
      <c r="C43" s="50"/>
      <c r="D43" s="32"/>
      <c r="E43" s="50"/>
      <c r="F43" s="32"/>
      <c r="G43" s="50"/>
      <c r="H43" s="32"/>
      <c r="I43" s="50"/>
      <c r="J43" s="32"/>
      <c r="K43" s="50"/>
      <c r="L43" s="32"/>
      <c r="M43" s="50"/>
      <c r="N43" s="32"/>
      <c r="O43" s="50"/>
      <c r="P43" s="32"/>
      <c r="Q43" s="50"/>
      <c r="R43" s="32"/>
      <c r="S43" s="50"/>
      <c r="T43" s="32"/>
      <c r="U43" s="50"/>
      <c r="V43" s="32"/>
      <c r="W43" s="50"/>
      <c r="X43" s="32"/>
      <c r="Y43" s="50"/>
      <c r="Z43" s="32"/>
      <c r="AA43" s="50"/>
      <c r="AB43" s="32"/>
      <c r="AC43" s="50"/>
      <c r="AD43" s="32"/>
      <c r="AE43" s="50"/>
      <c r="AF43" s="32"/>
      <c r="AG43" s="73"/>
      <c r="AH43" s="32"/>
      <c r="AI43" s="73"/>
      <c r="AJ43" s="32"/>
    </row>
    <row r="44" spans="1:36" x14ac:dyDescent="0.25">
      <c r="A44" s="30" t="s">
        <v>26</v>
      </c>
    </row>
    <row r="45" spans="1:36" ht="15.6" x14ac:dyDescent="0.3">
      <c r="A45" s="30" t="s">
        <v>28</v>
      </c>
      <c r="B45" s="24" t="s">
        <v>23</v>
      </c>
      <c r="C45" s="42"/>
      <c r="D45" s="55">
        <v>2023</v>
      </c>
      <c r="E45" s="42"/>
      <c r="F45" s="55">
        <v>2022</v>
      </c>
      <c r="G45" s="42"/>
      <c r="H45" s="55">
        <f>H4</f>
        <v>2021</v>
      </c>
      <c r="I45" s="42"/>
      <c r="J45" s="55">
        <f>J4</f>
        <v>2020</v>
      </c>
      <c r="K45" s="42"/>
      <c r="L45" s="55">
        <f>L4</f>
        <v>2019</v>
      </c>
      <c r="M45" s="42"/>
      <c r="N45" s="55">
        <f>N4</f>
        <v>2018</v>
      </c>
      <c r="O45" s="42"/>
      <c r="P45" s="55">
        <f>P4</f>
        <v>2017</v>
      </c>
      <c r="Q45" s="42"/>
      <c r="R45" s="55">
        <f>R4</f>
        <v>2016</v>
      </c>
      <c r="S45" s="42"/>
      <c r="T45" s="55">
        <f>T4</f>
        <v>2015</v>
      </c>
      <c r="U45" s="54"/>
      <c r="V45" s="55">
        <f>V4</f>
        <v>2014</v>
      </c>
      <c r="W45" s="54"/>
      <c r="X45" s="55">
        <f>X4</f>
        <v>2013</v>
      </c>
      <c r="Y45" s="54"/>
      <c r="Z45" s="55">
        <f>Z4</f>
        <v>2012</v>
      </c>
      <c r="AA45" s="54"/>
      <c r="AB45" s="55">
        <f>AB4</f>
        <v>2011</v>
      </c>
      <c r="AC45" s="54"/>
      <c r="AD45" s="55">
        <f>AD4</f>
        <v>2010</v>
      </c>
      <c r="AE45" s="54"/>
      <c r="AF45" s="55">
        <f>AF4</f>
        <v>2009</v>
      </c>
      <c r="AG45" s="75"/>
      <c r="AH45" s="55">
        <v>2008</v>
      </c>
      <c r="AI45" s="75"/>
      <c r="AJ45" s="55">
        <v>2007</v>
      </c>
    </row>
    <row r="46" spans="1:36" ht="15.6" x14ac:dyDescent="0.3">
      <c r="A46" s="30" t="s">
        <v>30</v>
      </c>
      <c r="C46" s="51"/>
      <c r="D46" s="22"/>
      <c r="E46" s="51"/>
      <c r="F46" s="22"/>
      <c r="G46" s="51"/>
      <c r="H46" s="22"/>
      <c r="I46" s="51"/>
      <c r="J46" s="22"/>
      <c r="K46" s="51"/>
      <c r="L46" s="22"/>
      <c r="M46" s="51"/>
      <c r="N46" s="22"/>
      <c r="O46" s="51"/>
      <c r="P46" s="22"/>
      <c r="Q46" s="51"/>
      <c r="R46" s="22"/>
      <c r="S46" s="51"/>
      <c r="T46" s="22"/>
      <c r="U46" s="51"/>
      <c r="V46" s="22"/>
      <c r="W46" s="51"/>
      <c r="X46" s="22"/>
      <c r="Y46" s="51"/>
      <c r="Z46" s="22"/>
      <c r="AA46" s="51"/>
      <c r="AB46" s="22"/>
      <c r="AC46" s="51"/>
      <c r="AD46" s="22"/>
      <c r="AE46" s="51"/>
      <c r="AF46" s="22"/>
      <c r="AG46" s="68"/>
      <c r="AH46" s="22"/>
      <c r="AI46" s="68"/>
      <c r="AJ46" s="22"/>
    </row>
    <row r="47" spans="1:36" x14ac:dyDescent="0.25">
      <c r="A47" s="12" t="s">
        <v>32</v>
      </c>
      <c r="B47" s="20" t="s">
        <v>25</v>
      </c>
      <c r="C47" s="52"/>
      <c r="D47" s="31">
        <f>(D30/D39)</f>
        <v>1.0876522055481139</v>
      </c>
      <c r="E47" s="52"/>
      <c r="F47" s="31">
        <f>(F30/F39)</f>
        <v>1.0845002816439067</v>
      </c>
      <c r="G47" s="52"/>
      <c r="H47" s="31">
        <f>(H30/H39)</f>
        <v>1.1218785526435262</v>
      </c>
      <c r="I47" s="52"/>
      <c r="J47" s="31">
        <f>(J30/J39)</f>
        <v>1.1085893980889336</v>
      </c>
      <c r="K47" s="52"/>
      <c r="L47" s="31">
        <f>(L30/L39)</f>
        <v>1.0771330116542328</v>
      </c>
      <c r="M47" s="52"/>
      <c r="N47" s="31">
        <f>(N30/N39)</f>
        <v>1.0939483476293814</v>
      </c>
      <c r="O47" s="52"/>
      <c r="P47" s="31">
        <f>(P30/P39)</f>
        <v>1.0877392145196969</v>
      </c>
      <c r="Q47" s="52"/>
      <c r="R47" s="31">
        <f>(R30/R39)</f>
        <v>1.0626878896834688</v>
      </c>
      <c r="S47" s="52"/>
      <c r="T47" s="31">
        <f>(T30/T39)</f>
        <v>1.052656178355549</v>
      </c>
      <c r="U47" s="52"/>
      <c r="V47" s="31">
        <f>(V30/V39)</f>
        <v>1.0816255822285918</v>
      </c>
      <c r="W47" s="52"/>
      <c r="X47" s="31">
        <f>(X30/X39)</f>
        <v>1.0828939029672906</v>
      </c>
      <c r="Y47" s="52"/>
      <c r="Z47" s="31">
        <f>(Z30/Z39)</f>
        <v>1.0187176308362111</v>
      </c>
      <c r="AA47" s="52"/>
      <c r="AB47" s="31">
        <f>(AB30/AB39)</f>
        <v>1.1397956550868324</v>
      </c>
      <c r="AC47" s="52"/>
      <c r="AD47" s="31">
        <f>(AD30/AD39)</f>
        <v>1.1204489980206873</v>
      </c>
      <c r="AE47" s="52"/>
      <c r="AF47" s="31">
        <f>(AF30/AF39)</f>
        <v>1.2493937328449349</v>
      </c>
      <c r="AG47" s="67"/>
      <c r="AH47" s="31">
        <v>1.2549999999999999</v>
      </c>
      <c r="AI47" s="67"/>
      <c r="AJ47" s="31">
        <v>1.1859999999999999</v>
      </c>
    </row>
    <row r="48" spans="1:36" x14ac:dyDescent="0.25">
      <c r="B48" s="20" t="s">
        <v>27</v>
      </c>
      <c r="C48" s="52"/>
      <c r="D48" s="31">
        <f>(D37/D32)</f>
        <v>0.83116878342184553</v>
      </c>
      <c r="E48" s="52"/>
      <c r="F48" s="31">
        <f>(F37/F32)</f>
        <v>0.84188511487563888</v>
      </c>
      <c r="G48" s="52"/>
      <c r="H48" s="31">
        <f>(H37/H32)</f>
        <v>0.83032202872950933</v>
      </c>
      <c r="I48" s="52"/>
      <c r="J48" s="31">
        <f>(J37/J32)</f>
        <v>0.87071121470657975</v>
      </c>
      <c r="K48" s="52"/>
      <c r="L48" s="31">
        <f>(L37/L32)</f>
        <v>0.87981426234397331</v>
      </c>
      <c r="M48" s="52"/>
      <c r="N48" s="31">
        <f>(N37/N32)</f>
        <v>0.87405117449966796</v>
      </c>
      <c r="O48" s="52"/>
      <c r="P48" s="31">
        <f>(P37/P32)</f>
        <v>0.86433100198176238</v>
      </c>
      <c r="Q48" s="52"/>
      <c r="R48" s="31">
        <f>(R37/R32)</f>
        <v>0.87967118143556511</v>
      </c>
      <c r="S48" s="52"/>
      <c r="T48" s="31">
        <f>(T37/T32)</f>
        <v>0.88679236395806016</v>
      </c>
      <c r="U48" s="52"/>
      <c r="V48" s="31">
        <f>(V37/V32)</f>
        <v>0.86933810767375908</v>
      </c>
      <c r="W48" s="52"/>
      <c r="X48" s="31">
        <f>(X37/X32)</f>
        <v>0.86998153725599747</v>
      </c>
      <c r="Y48" s="52"/>
      <c r="Z48" s="31">
        <f>(Z37/Z32)</f>
        <v>0.91665721409759593</v>
      </c>
      <c r="AA48" s="52"/>
      <c r="AB48" s="31">
        <f>(AB37/AB32)</f>
        <v>0.8275007287236168</v>
      </c>
      <c r="AC48" s="52"/>
      <c r="AD48" s="31">
        <f>(AD37/AD32)</f>
        <v>0.81419784418621233</v>
      </c>
      <c r="AE48" s="52"/>
      <c r="AF48" s="31">
        <f>(AF37/AF32)</f>
        <v>0.78057575332344364</v>
      </c>
      <c r="AG48" s="67"/>
      <c r="AH48" s="31">
        <v>0.75900000000000001</v>
      </c>
      <c r="AI48" s="67"/>
      <c r="AJ48" s="31">
        <v>0.77800000000000002</v>
      </c>
    </row>
    <row r="49" spans="2:36" x14ac:dyDescent="0.25">
      <c r="B49" s="20" t="s">
        <v>29</v>
      </c>
      <c r="C49" s="52"/>
      <c r="D49" s="31">
        <f>(D21/D32)</f>
        <v>6.0337698673118431E-2</v>
      </c>
      <c r="E49" s="52"/>
      <c r="F49" s="31">
        <f>(F21/F32)</f>
        <v>5.2133095280601283E-2</v>
      </c>
      <c r="G49" s="52"/>
      <c r="H49" s="31">
        <f>(H21/H32)</f>
        <v>0.11788657790230112</v>
      </c>
      <c r="I49" s="52"/>
      <c r="J49" s="31">
        <f>(J21/J32)</f>
        <v>3.482530633663726E-2</v>
      </c>
      <c r="K49" s="52"/>
      <c r="L49" s="31">
        <f>(L21/L32)</f>
        <v>2.2251912496839953E-2</v>
      </c>
      <c r="M49" s="52"/>
      <c r="N49" s="31">
        <f>(N21/N32)</f>
        <v>4.37637255439427E-2</v>
      </c>
      <c r="O49" s="52"/>
      <c r="P49" s="31">
        <f>(P21/P32)</f>
        <v>6.0402531809812463E-2</v>
      </c>
      <c r="Q49" s="52"/>
      <c r="R49" s="31">
        <f>(R21/R32)</f>
        <v>4.6733637196618306E-2</v>
      </c>
      <c r="S49" s="52"/>
      <c r="T49" s="31">
        <f>(T21/T32)</f>
        <v>3.4503452593320216E-2</v>
      </c>
      <c r="U49" s="52"/>
      <c r="V49" s="31">
        <f>(V21/V32)</f>
        <v>3.6712546342430562E-2</v>
      </c>
      <c r="W49" s="52"/>
      <c r="X49" s="31">
        <f>(X21/X32)</f>
        <v>3.216215221519602E-2</v>
      </c>
      <c r="Y49" s="52"/>
      <c r="Z49" s="31">
        <f>(Z21/Z32)</f>
        <v>1.9757330209517053E-2</v>
      </c>
      <c r="AA49" s="52"/>
      <c r="AB49" s="31">
        <f>(AB21/AB32)</f>
        <v>5.1993726138826746E-2</v>
      </c>
      <c r="AC49" s="52"/>
      <c r="AD49" s="31">
        <f>(AD21/AD32)</f>
        <v>6.211852721015259E-2</v>
      </c>
      <c r="AE49" s="52"/>
      <c r="AF49" s="31">
        <f>(AF21/AF32)</f>
        <v>4.2741189509315949E-2</v>
      </c>
      <c r="AG49" s="67"/>
      <c r="AH49" s="31">
        <v>2.9000000000000001E-2</v>
      </c>
      <c r="AI49" s="67"/>
      <c r="AJ49" s="31">
        <v>-1E-3</v>
      </c>
    </row>
    <row r="50" spans="2:36" x14ac:dyDescent="0.25">
      <c r="B50" s="20" t="s">
        <v>31</v>
      </c>
      <c r="C50" s="46"/>
      <c r="D50" s="2">
        <f>D21/D34</f>
        <v>0.35738472953067424</v>
      </c>
      <c r="E50" s="46"/>
      <c r="F50" s="2">
        <f>F21/F34</f>
        <v>0.32971655539955874</v>
      </c>
      <c r="G50" s="46"/>
      <c r="H50" s="2">
        <f>H21/H34</f>
        <v>0.69476654523628911</v>
      </c>
      <c r="I50" s="46"/>
      <c r="J50" s="2">
        <f>J21/J34</f>
        <v>0.26936061204072265</v>
      </c>
      <c r="K50" s="46"/>
      <c r="L50" s="2">
        <f>L21/L34</f>
        <v>0.18514603255608614</v>
      </c>
      <c r="M50" s="46"/>
      <c r="N50" s="2">
        <f>N21/N34</f>
        <v>0.34747227987312451</v>
      </c>
      <c r="O50" s="46"/>
      <c r="P50" s="2">
        <f>P21/P34</f>
        <v>0.44521985635725486</v>
      </c>
      <c r="Q50" s="46"/>
      <c r="R50" s="2">
        <f>R21/R34</f>
        <v>0.38838274782522614</v>
      </c>
      <c r="S50" s="46"/>
      <c r="T50" s="2">
        <f>T21/T34</f>
        <v>0.30478025864384084</v>
      </c>
      <c r="U50" s="46"/>
      <c r="V50" s="2">
        <f>V21/V34</f>
        <v>0.28097363116987062</v>
      </c>
      <c r="W50" s="46"/>
      <c r="X50" s="2">
        <f>X21/X34</f>
        <v>0.24736603968715662</v>
      </c>
      <c r="Y50" s="46"/>
      <c r="Z50" s="2">
        <f>Z21/Z34</f>
        <v>0.23706107248026528</v>
      </c>
      <c r="AA50" s="46"/>
      <c r="AB50" s="2">
        <f>AB21/AB34</f>
        <v>0.30141417847221469</v>
      </c>
      <c r="AC50" s="46"/>
      <c r="AD50" s="2">
        <f>AD21/AD34</f>
        <v>0.33432619195445862</v>
      </c>
      <c r="AE50" s="46"/>
      <c r="AF50" s="2">
        <f>AF21/AF34</f>
        <v>0.19478790587951234</v>
      </c>
      <c r="AG50" s="67"/>
      <c r="AH50" s="2">
        <v>0.12</v>
      </c>
      <c r="AI50" s="67"/>
      <c r="AJ50" s="2">
        <v>-5.0000000000000001E-3</v>
      </c>
    </row>
    <row r="51" spans="2:36" x14ac:dyDescent="0.25">
      <c r="AG51"/>
      <c r="AI51"/>
    </row>
    <row r="52" spans="2:36" x14ac:dyDescent="0.25">
      <c r="AG52"/>
      <c r="AI52"/>
    </row>
  </sheetData>
  <mergeCells count="1">
    <mergeCell ref="X3:AF3"/>
  </mergeCells>
  <phoneticPr fontId="0" type="noConversion"/>
  <printOptions horizontalCentered="1"/>
  <pageMargins left="0.43307086614173229" right="0.35433070866141736" top="0.6692913385826772" bottom="0.98425196850393704" header="0.27559055118110237" footer="0.51181102362204722"/>
  <pageSetup paperSize="9" scale="66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b05923b3-4e86-4aa9-9018-d7e3c1e08536}" enabled="1" method="Standard" siteId="{66a13ed4-5c17-4ee8-ba28-778da8cdd7d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FY</vt:lpstr>
      <vt:lpstr>1Q</vt:lpstr>
      <vt:lpstr>1H</vt:lpstr>
      <vt:lpstr>3Q</vt:lpstr>
      <vt:lpstr>'1H'!Obszar_wydruku</vt:lpstr>
      <vt:lpstr>'1Q'!Obszar_wydruku</vt:lpstr>
      <vt:lpstr>'3Q'!Obszar_wydruku</vt:lpstr>
      <vt:lpstr>FY!Obszar_wydruku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Bojar, Patrycja</cp:lastModifiedBy>
  <cp:revision/>
  <dcterms:created xsi:type="dcterms:W3CDTF">1997-02-26T13:46:56Z</dcterms:created>
  <dcterms:modified xsi:type="dcterms:W3CDTF">2024-04-23T09:08:27Z</dcterms:modified>
  <cp:category/>
  <cp:contentStatus/>
</cp:coreProperties>
</file>